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soins\OneDrive\Documentos\ALCALDIA 2024\MRG 2024\AJUSTE MRG 2024\AJUSTES MAPAS OCT 2024\JURIDICA ok\"/>
    </mc:Choice>
  </mc:AlternateContent>
  <xr:revisionPtr revIDLastSave="0" documentId="13_ncr:1_{29AA56BF-3638-4C7F-AAAB-0A3D7FCBC309}"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5"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0" i="1" l="1"/>
  <c r="T44" i="1"/>
  <c r="Q44" i="1"/>
  <c r="T38" i="1"/>
  <c r="H38" i="1"/>
  <c r="Z13" i="1" l="1"/>
  <c r="Y13" i="1"/>
  <c r="T13" i="1"/>
  <c r="Q13" i="1"/>
  <c r="T32" i="1"/>
  <c r="H62" i="1" l="1"/>
  <c r="I62" i="1" s="1"/>
  <c r="T68" i="1"/>
  <c r="T62" i="1"/>
  <c r="K63" i="1"/>
  <c r="Q63" i="1"/>
  <c r="T63" i="1"/>
  <c r="K64" i="1"/>
  <c r="Q64" i="1"/>
  <c r="T64" i="1"/>
  <c r="K65" i="1"/>
  <c r="Q65" i="1"/>
  <c r="T65" i="1"/>
  <c r="K66" i="1"/>
  <c r="Q66" i="1"/>
  <c r="T66" i="1"/>
  <c r="K67" i="1"/>
  <c r="Q67" i="1"/>
  <c r="T67" i="1"/>
  <c r="H68" i="1"/>
  <c r="I68" i="1" s="1"/>
  <c r="K69" i="1"/>
  <c r="Q69" i="1"/>
  <c r="T69" i="1"/>
  <c r="K70" i="1"/>
  <c r="Q70" i="1"/>
  <c r="T70" i="1"/>
  <c r="K71" i="1"/>
  <c r="Q71" i="1"/>
  <c r="T71" i="1"/>
  <c r="K72" i="1"/>
  <c r="Q72" i="1"/>
  <c r="T72" i="1"/>
  <c r="K73" i="1"/>
  <c r="Q73" i="1"/>
  <c r="T73" i="1"/>
  <c r="AB66" i="1" l="1"/>
  <c r="AA66" i="1" s="1"/>
  <c r="X70" i="1"/>
  <c r="Y70" i="1" s="1"/>
  <c r="AB65" i="1"/>
  <c r="AA65" i="1" s="1"/>
  <c r="AB69" i="1"/>
  <c r="AA69" i="1" s="1"/>
  <c r="AB68" i="1"/>
  <c r="AA68" i="1" s="1"/>
  <c r="X68" i="1"/>
  <c r="Z68" i="1" s="1"/>
  <c r="X64" i="1"/>
  <c r="Z64" i="1" s="1"/>
  <c r="X73" i="1"/>
  <c r="Z73" i="1" s="1"/>
  <c r="X69" i="1"/>
  <c r="Z69" i="1" s="1"/>
  <c r="X67" i="1"/>
  <c r="Y67" i="1" s="1"/>
  <c r="X65" i="1"/>
  <c r="Z65" i="1" s="1"/>
  <c r="X72" i="1"/>
  <c r="Y72" i="1" s="1"/>
  <c r="AB70" i="1"/>
  <c r="AA70" i="1" s="1"/>
  <c r="X66" i="1"/>
  <c r="Y66" i="1" s="1"/>
  <c r="X71" i="1"/>
  <c r="Z71" i="1" s="1"/>
  <c r="X62" i="1"/>
  <c r="AB72" i="1"/>
  <c r="AA72" i="1" s="1"/>
  <c r="AB64" i="1"/>
  <c r="AA64" i="1" s="1"/>
  <c r="AB73" i="1"/>
  <c r="AA73" i="1" s="1"/>
  <c r="AB71" i="1"/>
  <c r="AA71" i="1" s="1"/>
  <c r="AB63" i="1"/>
  <c r="AA63" i="1" s="1"/>
  <c r="AB67" i="1"/>
  <c r="AA67" i="1" s="1"/>
  <c r="X63" i="1"/>
  <c r="Z70" i="1" l="1"/>
  <c r="AC67" i="1"/>
  <c r="AC70" i="1"/>
  <c r="Y65" i="1"/>
  <c r="AC65" i="1" s="1"/>
  <c r="AC66" i="1"/>
  <c r="Y64" i="1"/>
  <c r="AC64" i="1" s="1"/>
  <c r="Z67" i="1"/>
  <c r="Y71" i="1"/>
  <c r="AC71" i="1" s="1"/>
  <c r="Y68" i="1"/>
  <c r="AC68" i="1" s="1"/>
  <c r="Y73" i="1"/>
  <c r="AC73" i="1" s="1"/>
  <c r="Y69" i="1"/>
  <c r="AC69" i="1" s="1"/>
  <c r="Z66" i="1"/>
  <c r="Z72" i="1"/>
  <c r="Y62" i="1"/>
  <c r="Z62" i="1"/>
  <c r="AC72" i="1"/>
  <c r="Y63" i="1"/>
  <c r="AC63" i="1" s="1"/>
  <c r="Z63" i="1"/>
  <c r="T26" i="1" l="1"/>
  <c r="T12" i="1" l="1"/>
  <c r="Q12" i="1"/>
  <c r="H12" i="1" l="1"/>
  <c r="I12" i="1" s="1"/>
  <c r="K61" i="1"/>
  <c r="K35" i="1"/>
  <c r="K21" i="1"/>
  <c r="K33" i="1"/>
  <c r="K53" i="1"/>
  <c r="K58" i="1"/>
  <c r="K34" i="1"/>
  <c r="K42" i="1"/>
  <c r="K52" i="1"/>
  <c r="K31" i="1"/>
  <c r="K39" i="1"/>
  <c r="K51" i="1"/>
  <c r="K60" i="1"/>
  <c r="K43" i="1"/>
  <c r="K28" i="1"/>
  <c r="K54" i="1"/>
  <c r="K41" i="1"/>
  <c r="K45" i="1"/>
  <c r="K25" i="1"/>
  <c r="K23" i="1"/>
  <c r="K59" i="1"/>
  <c r="K22" i="1"/>
  <c r="K36" i="1"/>
  <c r="K30" i="1"/>
  <c r="K37" i="1"/>
  <c r="K46" i="1"/>
  <c r="K24" i="1"/>
  <c r="K40" i="1"/>
  <c r="K27" i="1"/>
  <c r="K57" i="1"/>
  <c r="K47" i="1"/>
  <c r="K29" i="1"/>
  <c r="K55" i="1"/>
  <c r="K48" i="1"/>
  <c r="K49" i="1"/>
  <c r="F221" i="13" l="1"/>
  <c r="F211" i="13"/>
  <c r="F212" i="13"/>
  <c r="F213" i="13"/>
  <c r="F214" i="13"/>
  <c r="F215" i="13"/>
  <c r="F216" i="13"/>
  <c r="F217" i="13"/>
  <c r="F218" i="13"/>
  <c r="F219" i="13"/>
  <c r="F220" i="13"/>
  <c r="F210" i="13"/>
  <c r="K18" i="1"/>
  <c r="K17" i="1"/>
  <c r="K14" i="1"/>
  <c r="K15" i="1"/>
  <c r="B221" i="13" a="1"/>
  <c r="K16" i="1"/>
  <c r="B221" i="13" l="1"/>
  <c r="Q51" i="1"/>
  <c r="Q45" i="1"/>
  <c r="K62" i="1" l="1"/>
  <c r="L62" i="1" s="1"/>
  <c r="K68" i="1"/>
  <c r="L68"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8" i="1" l="1"/>
  <c r="N68" i="1"/>
  <c r="N62" i="1"/>
  <c r="M62" i="1"/>
  <c r="AB62" i="1" s="1"/>
  <c r="AA62" i="1" s="1"/>
  <c r="AC62" i="1" s="1"/>
  <c r="T61" i="1"/>
  <c r="Q61" i="1"/>
  <c r="T60" i="1"/>
  <c r="Q60" i="1"/>
  <c r="T59" i="1"/>
  <c r="Q59" i="1"/>
  <c r="T58" i="1"/>
  <c r="Q58" i="1"/>
  <c r="T57" i="1"/>
  <c r="Q57" i="1"/>
  <c r="T56" i="1"/>
  <c r="H56" i="1"/>
  <c r="I56" i="1" s="1"/>
  <c r="T55" i="1"/>
  <c r="Q55" i="1"/>
  <c r="T54" i="1"/>
  <c r="Q54" i="1"/>
  <c r="T53" i="1"/>
  <c r="Q53" i="1"/>
  <c r="T52" i="1"/>
  <c r="Q52" i="1"/>
  <c r="T51" i="1"/>
  <c r="T50" i="1"/>
  <c r="H50" i="1"/>
  <c r="I50" i="1" s="1"/>
  <c r="T49" i="1"/>
  <c r="Q49" i="1"/>
  <c r="T48" i="1"/>
  <c r="Q48" i="1"/>
  <c r="T47" i="1"/>
  <c r="Q47" i="1"/>
  <c r="T46" i="1"/>
  <c r="Q46" i="1"/>
  <c r="T45" i="1"/>
  <c r="H44" i="1"/>
  <c r="I44" i="1" s="1"/>
  <c r="T43" i="1"/>
  <c r="Q43" i="1"/>
  <c r="T42" i="1"/>
  <c r="Q42" i="1"/>
  <c r="T41" i="1"/>
  <c r="Q41" i="1"/>
  <c r="T40" i="1"/>
  <c r="Q40" i="1"/>
  <c r="T39" i="1"/>
  <c r="Q39" i="1"/>
  <c r="I38" i="1"/>
  <c r="T37" i="1"/>
  <c r="Q37" i="1"/>
  <c r="T36" i="1"/>
  <c r="Q36" i="1"/>
  <c r="T35" i="1"/>
  <c r="Q35" i="1"/>
  <c r="T34" i="1"/>
  <c r="Q34" i="1"/>
  <c r="T33" i="1"/>
  <c r="Q32" i="1"/>
  <c r="H32" i="1"/>
  <c r="I32" i="1" s="1"/>
  <c r="T31" i="1"/>
  <c r="Q31" i="1"/>
  <c r="T30" i="1"/>
  <c r="Q30" i="1"/>
  <c r="T29" i="1"/>
  <c r="Q29" i="1"/>
  <c r="T28" i="1"/>
  <c r="Q28" i="1"/>
  <c r="T27" i="1"/>
  <c r="Q27" i="1"/>
  <c r="Q26" i="1"/>
  <c r="H26" i="1"/>
  <c r="I26" i="1" s="1"/>
  <c r="H19" i="1"/>
  <c r="Q18" i="1"/>
  <c r="Q17" i="1"/>
  <c r="T25" i="1"/>
  <c r="Q25" i="1"/>
  <c r="T24" i="1"/>
  <c r="Q24" i="1"/>
  <c r="T23" i="1"/>
  <c r="Q23" i="1"/>
  <c r="T22" i="1"/>
  <c r="Q22" i="1"/>
  <c r="T19" i="1"/>
  <c r="Q19" i="1"/>
  <c r="X56" i="1" l="1"/>
  <c r="X29" i="1"/>
  <c r="X40" i="1"/>
  <c r="X48" i="1"/>
  <c r="X60" i="1"/>
  <c r="X34" i="1"/>
  <c r="X31" i="1"/>
  <c r="X42" i="1"/>
  <c r="X54" i="1"/>
  <c r="X37" i="1"/>
  <c r="X36" i="1"/>
  <c r="X35" i="1"/>
  <c r="AB57" i="1"/>
  <c r="X58" i="1"/>
  <c r="X57" i="1"/>
  <c r="X32" i="1"/>
  <c r="X53" i="1"/>
  <c r="X52" i="1"/>
  <c r="X55" i="1"/>
  <c r="X59" i="1"/>
  <c r="X61" i="1"/>
  <c r="X26" i="1"/>
  <c r="X28" i="1"/>
  <c r="X30" i="1"/>
  <c r="X39" i="1"/>
  <c r="X38" i="1"/>
  <c r="X41" i="1"/>
  <c r="X43" i="1"/>
  <c r="X47" i="1"/>
  <c r="X46" i="1"/>
  <c r="X49" i="1"/>
  <c r="AB45" i="1"/>
  <c r="X45" i="1"/>
  <c r="X44" i="1"/>
  <c r="X50" i="1"/>
  <c r="AB39" i="1"/>
  <c r="AB54" i="1"/>
  <c r="AA54" i="1" s="1"/>
  <c r="AB55" i="1"/>
  <c r="AA55" i="1" s="1"/>
  <c r="I19" i="1"/>
  <c r="X19" i="1" s="1"/>
  <c r="Y56" i="1" l="1"/>
  <c r="Z56" i="1"/>
  <c r="Z57" i="1" s="1"/>
  <c r="Y55" i="1"/>
  <c r="Z55" i="1"/>
  <c r="Y54" i="1"/>
  <c r="Z54" i="1"/>
  <c r="Y50" i="1"/>
  <c r="Z50" i="1"/>
  <c r="X51" i="1" s="1"/>
  <c r="Y44" i="1"/>
  <c r="Z44" i="1"/>
  <c r="Z45" i="1" s="1"/>
  <c r="Y38" i="1"/>
  <c r="Z38" i="1"/>
  <c r="Y32" i="1"/>
  <c r="Z32" i="1"/>
  <c r="Y26" i="1"/>
  <c r="Z26" i="1"/>
  <c r="Y19" i="1"/>
  <c r="Z19" i="1"/>
  <c r="X33" i="1" l="1"/>
  <c r="Z33" i="1" s="1"/>
  <c r="Y34" i="1" s="1"/>
  <c r="X27" i="1"/>
  <c r="Y27" i="1" s="1"/>
  <c r="Y57" i="1"/>
  <c r="Y45" i="1"/>
  <c r="Y46" i="1"/>
  <c r="Z46" i="1"/>
  <c r="Z58" i="1"/>
  <c r="Y58" i="1"/>
  <c r="Z3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4" i="1"/>
  <c r="AC55" i="1"/>
  <c r="T17" i="1"/>
  <c r="T18" i="1"/>
  <c r="Y33" i="1" l="1"/>
  <c r="Z27" i="1"/>
  <c r="Y28" i="1" s="1"/>
  <c r="Y59" i="1"/>
  <c r="Z59" i="1"/>
  <c r="Z28" i="1"/>
  <c r="Z29" i="1" s="1"/>
  <c r="Y52" i="1"/>
  <c r="Z52" i="1"/>
  <c r="Y51" i="1"/>
  <c r="Z51" i="1"/>
  <c r="Y39" i="1"/>
  <c r="Z39" i="1"/>
  <c r="Y40" i="1" s="1"/>
  <c r="Y36" i="1"/>
  <c r="X22" i="1"/>
  <c r="Y22" i="1" s="1"/>
  <c r="Z40" i="1" l="1"/>
  <c r="Z41" i="1" s="1"/>
  <c r="Y60" i="1"/>
  <c r="Z60" i="1"/>
  <c r="Y29" i="1"/>
  <c r="Y47" i="1"/>
  <c r="Z47" i="1"/>
  <c r="Y48" i="1" s="1"/>
  <c r="Y41" i="1"/>
  <c r="Y53" i="1"/>
  <c r="Z53" i="1"/>
  <c r="Y35" i="1"/>
  <c r="Z35" i="1"/>
  <c r="Z36" i="1"/>
  <c r="Z22" i="1"/>
  <c r="X23" i="1" s="1"/>
  <c r="Y23" i="1" s="1"/>
  <c r="Y61" i="1" l="1"/>
  <c r="Z61" i="1"/>
  <c r="Z48" i="1"/>
  <c r="Y49" i="1" s="1"/>
  <c r="Z42" i="1"/>
  <c r="Y42" i="1"/>
  <c r="Y30" i="1"/>
  <c r="Z30" i="1"/>
  <c r="Y31" i="1" s="1"/>
  <c r="Y37" i="1"/>
  <c r="Z37" i="1"/>
  <c r="Z23" i="1"/>
  <c r="X24" i="1" s="1"/>
  <c r="Z24" i="1" s="1"/>
  <c r="X25" i="1" s="1"/>
  <c r="X12" i="1"/>
  <c r="Y12" i="1" s="1"/>
  <c r="Y43" i="1" l="1"/>
  <c r="Z43" i="1"/>
  <c r="Z49" i="1"/>
  <c r="Z31" i="1"/>
  <c r="Y24" i="1"/>
  <c r="Y25" i="1"/>
  <c r="Z25" i="1"/>
  <c r="Z12" i="1" l="1"/>
  <c r="X17" i="1" l="1"/>
  <c r="Y17" i="1" l="1"/>
  <c r="Z17" i="1"/>
  <c r="X18" i="1" s="1"/>
  <c r="Y18" i="1" l="1"/>
  <c r="Z18" i="1"/>
  <c r="K44" i="1" l="1"/>
  <c r="L44" i="1" s="1"/>
  <c r="K32" i="1"/>
  <c r="L32" i="1" s="1"/>
  <c r="K26" i="1"/>
  <c r="L26" i="1" s="1"/>
  <c r="K56" i="1"/>
  <c r="L56" i="1" s="1"/>
  <c r="K50" i="1"/>
  <c r="L50" i="1" s="1"/>
  <c r="K38" i="1"/>
  <c r="L38" i="1" s="1"/>
  <c r="K12" i="1"/>
  <c r="L12" i="1" s="1"/>
  <c r="K20" i="1"/>
  <c r="L19"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6" i="1"/>
  <c r="AJ42" i="18"/>
  <c r="AJ18" i="18"/>
  <c r="AD26" i="18"/>
  <c r="L10" i="18"/>
  <c r="AD10" i="18"/>
  <c r="X18" i="18"/>
  <c r="AD42" i="18"/>
  <c r="L18" i="18"/>
  <c r="R10" i="18"/>
  <c r="N56"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6" i="1"/>
  <c r="T14" i="18"/>
  <c r="T22" i="18"/>
  <c r="N6" i="18"/>
  <c r="AL30" i="18"/>
  <c r="Z22" i="18"/>
  <c r="Z14" i="18"/>
  <c r="M26" i="1"/>
  <c r="Z30" i="18"/>
  <c r="AL38" i="18"/>
  <c r="AL14" i="18"/>
  <c r="AF6" i="18"/>
  <c r="AL22" i="18"/>
  <c r="T30" i="18"/>
  <c r="Z38" i="18"/>
  <c r="AF14" i="18"/>
  <c r="N30" i="18"/>
  <c r="N14" i="18"/>
  <c r="N22" i="18"/>
  <c r="AF38" i="18"/>
  <c r="T6" i="18"/>
  <c r="M38" i="1"/>
  <c r="X32" i="18"/>
  <c r="AD32" i="18"/>
  <c r="AJ8" i="18"/>
  <c r="L16" i="18"/>
  <c r="R32" i="18"/>
  <c r="AJ32" i="18"/>
  <c r="N38" i="1"/>
  <c r="R40" i="18"/>
  <c r="AJ40" i="18"/>
  <c r="AD24" i="18"/>
  <c r="AJ24" i="18"/>
  <c r="R24" i="18"/>
  <c r="AJ16" i="18"/>
  <c r="AD8" i="18"/>
  <c r="L32" i="18"/>
  <c r="L40" i="18"/>
  <c r="R16" i="18"/>
  <c r="L24" i="18"/>
  <c r="AD16" i="18"/>
  <c r="L8" i="18"/>
  <c r="R8" i="18"/>
  <c r="X40" i="18"/>
  <c r="X8" i="18"/>
  <c r="X16" i="18"/>
  <c r="AD40" i="18"/>
  <c r="X24" i="18"/>
  <c r="M32" i="1"/>
  <c r="AB32" i="1" s="1"/>
  <c r="J40" i="18"/>
  <c r="J16" i="18"/>
  <c r="P16" i="18"/>
  <c r="V8" i="18"/>
  <c r="J8" i="18"/>
  <c r="J24" i="18"/>
  <c r="AH16" i="18"/>
  <c r="AB16" i="18"/>
  <c r="AB40" i="18"/>
  <c r="P32" i="18"/>
  <c r="P40" i="18"/>
  <c r="AH24" i="18"/>
  <c r="AB32" i="18"/>
  <c r="J32" i="18"/>
  <c r="V16" i="18"/>
  <c r="V40" i="18"/>
  <c r="AH32" i="18"/>
  <c r="V24" i="18"/>
  <c r="V32" i="18"/>
  <c r="AH8" i="18"/>
  <c r="AB8" i="18"/>
  <c r="P8" i="18"/>
  <c r="N32" i="1"/>
  <c r="AH40" i="18"/>
  <c r="AB24" i="18"/>
  <c r="P24" i="18"/>
  <c r="AD38" i="18"/>
  <c r="L30" i="18"/>
  <c r="AD30" i="18"/>
  <c r="AJ6" i="18"/>
  <c r="L14" i="18"/>
  <c r="L22" i="18"/>
  <c r="X6" i="18"/>
  <c r="L6" i="18"/>
  <c r="N19" i="1"/>
  <c r="R38" i="18"/>
  <c r="AJ38" i="18"/>
  <c r="L38" i="18"/>
  <c r="AD6" i="18"/>
  <c r="R6" i="18"/>
  <c r="AJ30" i="18"/>
  <c r="R30" i="18"/>
  <c r="AD22" i="18"/>
  <c r="AJ14" i="18"/>
  <c r="AJ22" i="18"/>
  <c r="AD14" i="18"/>
  <c r="X38" i="18"/>
  <c r="X14" i="18"/>
  <c r="R22" i="18"/>
  <c r="X22" i="18"/>
  <c r="M19"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3" i="1" s="1"/>
  <c r="N12" i="1"/>
  <c r="M50" i="1"/>
  <c r="AH34" i="18"/>
  <c r="AH42" i="18"/>
  <c r="AH18" i="18"/>
  <c r="AB10" i="18"/>
  <c r="J26" i="18"/>
  <c r="V18" i="18"/>
  <c r="V42" i="18"/>
  <c r="J42" i="18"/>
  <c r="P10" i="18"/>
  <c r="AB26" i="18"/>
  <c r="J34" i="18"/>
  <c r="J18" i="18"/>
  <c r="AH10" i="18"/>
  <c r="AB34" i="18"/>
  <c r="P26" i="18"/>
  <c r="P34" i="18"/>
  <c r="V34" i="18"/>
  <c r="AH26" i="18"/>
  <c r="J10" i="18"/>
  <c r="N50" i="1"/>
  <c r="P18" i="18"/>
  <c r="AB42" i="18"/>
  <c r="V10" i="18"/>
  <c r="AB18" i="18"/>
  <c r="P42" i="18"/>
  <c r="V26" i="18"/>
  <c r="Z32" i="18"/>
  <c r="N24" i="18"/>
  <c r="AL32" i="18"/>
  <c r="AL40" i="18"/>
  <c r="N8" i="18"/>
  <c r="AF24" i="18"/>
  <c r="Z40" i="18"/>
  <c r="Z16" i="18"/>
  <c r="N32" i="18"/>
  <c r="T32" i="18"/>
  <c r="N40" i="18"/>
  <c r="T8" i="18"/>
  <c r="M44" i="1"/>
  <c r="AF32" i="18"/>
  <c r="AL8" i="18"/>
  <c r="T24" i="18"/>
  <c r="N16" i="18"/>
  <c r="T16" i="18"/>
  <c r="Z24" i="18"/>
  <c r="AF16" i="18"/>
  <c r="N44" i="1"/>
  <c r="T40" i="18"/>
  <c r="AF8" i="18"/>
  <c r="AL24" i="18"/>
  <c r="Z8" i="18"/>
  <c r="AF40" i="18"/>
  <c r="AL16" i="18"/>
  <c r="AC13" i="1" l="1"/>
  <c r="AA32" i="1"/>
  <c r="AC32" i="1" s="1"/>
  <c r="AB33" i="1"/>
  <c r="AA33" i="1" s="1"/>
  <c r="AC33" i="1" s="1"/>
  <c r="AB44" i="1"/>
  <c r="AA44" i="1" s="1"/>
  <c r="AB56" i="1"/>
  <c r="AA56" i="1" s="1"/>
  <c r="AA12" i="1"/>
  <c r="AB19" i="1"/>
  <c r="AB26" i="1"/>
  <c r="AB50" i="1"/>
  <c r="AB38" i="1"/>
  <c r="AA38" i="1" s="1"/>
  <c r="AA50" i="1" l="1"/>
  <c r="V22" i="19" s="1"/>
  <c r="AB51" i="1"/>
  <c r="AA51" i="1" s="1"/>
  <c r="AA26" i="1"/>
  <c r="P8" i="19" s="1"/>
  <c r="AB27" i="1"/>
  <c r="AA27" i="1" s="1"/>
  <c r="AA19" i="1"/>
  <c r="J47" i="19" s="1"/>
  <c r="AB22" i="1"/>
  <c r="J40" i="19"/>
  <c r="V30" i="19"/>
  <c r="AH20" i="19"/>
  <c r="J30" i="19"/>
  <c r="V20" i="19"/>
  <c r="AH10" i="19"/>
  <c r="P10" i="19"/>
  <c r="AB50" i="19"/>
  <c r="J50" i="19"/>
  <c r="AB40" i="19"/>
  <c r="P30" i="19"/>
  <c r="V50" i="19"/>
  <c r="P50" i="19"/>
  <c r="AB10" i="19"/>
  <c r="AH30" i="19"/>
  <c r="AH40" i="19"/>
  <c r="J10" i="19"/>
  <c r="AB20" i="19"/>
  <c r="AH50" i="19"/>
  <c r="AC38" i="1"/>
  <c r="V10" i="19"/>
  <c r="P20" i="19"/>
  <c r="J20" i="19"/>
  <c r="P40" i="19"/>
  <c r="V40" i="19"/>
  <c r="AB30" i="19"/>
  <c r="J11" i="19"/>
  <c r="V11" i="19"/>
  <c r="AB21" i="19"/>
  <c r="P31" i="19"/>
  <c r="J31" i="19"/>
  <c r="AB41" i="19"/>
  <c r="AC44" i="1"/>
  <c r="AH41" i="19"/>
  <c r="P41" i="19"/>
  <c r="J21" i="19"/>
  <c r="AB31" i="19"/>
  <c r="AB51" i="19"/>
  <c r="P21" i="19"/>
  <c r="V41" i="19"/>
  <c r="V31" i="19"/>
  <c r="AH21" i="19"/>
  <c r="AB11" i="19"/>
  <c r="P51" i="19"/>
  <c r="V21" i="19"/>
  <c r="AH31" i="19"/>
  <c r="V51" i="19"/>
  <c r="J51" i="19"/>
  <c r="AH51" i="19"/>
  <c r="AH11" i="19"/>
  <c r="J41" i="19"/>
  <c r="P11" i="19"/>
  <c r="AB28"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6"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40" i="1"/>
  <c r="AA39" i="1"/>
  <c r="AA45" i="1"/>
  <c r="AB46" i="1"/>
  <c r="AA46" i="1" s="1"/>
  <c r="AB47" i="1"/>
  <c r="AB52" i="1"/>
  <c r="AA52" i="1" s="1"/>
  <c r="AB53" i="1"/>
  <c r="AA53" i="1" s="1"/>
  <c r="AA57" i="1"/>
  <c r="AB58" i="1"/>
  <c r="AB34" i="1"/>
  <c r="J38" i="19" l="1"/>
  <c r="AB28" i="19"/>
  <c r="AH8" i="19"/>
  <c r="AB18" i="19"/>
  <c r="J18" i="19"/>
  <c r="AH28" i="19"/>
  <c r="V8" i="19"/>
  <c r="AH38" i="19"/>
  <c r="V48" i="19"/>
  <c r="AH18" i="19"/>
  <c r="V38" i="19"/>
  <c r="V28" i="19"/>
  <c r="V18" i="19"/>
  <c r="AH48" i="19"/>
  <c r="AB48" i="19"/>
  <c r="AB38" i="19"/>
  <c r="P28" i="19"/>
  <c r="J28" i="19"/>
  <c r="J8" i="19"/>
  <c r="P48" i="19"/>
  <c r="P38" i="19"/>
  <c r="AB8" i="19"/>
  <c r="J48" i="19"/>
  <c r="P18" i="19"/>
  <c r="AC26" i="1"/>
  <c r="P17" i="19"/>
  <c r="P47" i="19"/>
  <c r="V27" i="19"/>
  <c r="P7" i="19"/>
  <c r="V37" i="19"/>
  <c r="J7" i="19"/>
  <c r="AH17" i="19"/>
  <c r="AB17" i="19"/>
  <c r="AH32" i="19"/>
  <c r="AB52" i="19"/>
  <c r="J32" i="19"/>
  <c r="V12" i="19"/>
  <c r="J42" i="19"/>
  <c r="J12" i="19"/>
  <c r="J22" i="19"/>
  <c r="AB12" i="19"/>
  <c r="AC50"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W27" i="19"/>
  <c r="P37" i="19"/>
  <c r="J27" i="19"/>
  <c r="AH7" i="19"/>
  <c r="AH27" i="19"/>
  <c r="V17" i="19"/>
  <c r="AC19"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5"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2" i="1"/>
  <c r="AD12" i="19"/>
  <c r="AD32" i="19"/>
  <c r="AD22" i="19"/>
  <c r="X52" i="19"/>
  <c r="AD52" i="19"/>
  <c r="L42" i="19"/>
  <c r="R42" i="19"/>
  <c r="AJ21" i="19"/>
  <c r="AD31" i="19"/>
  <c r="R21" i="19"/>
  <c r="AD41" i="19"/>
  <c r="AJ11" i="19"/>
  <c r="AJ51" i="19"/>
  <c r="AC46" i="1"/>
  <c r="L41" i="19"/>
  <c r="AD11" i="19"/>
  <c r="L21" i="19"/>
  <c r="L11" i="19"/>
  <c r="X51" i="19"/>
  <c r="X21" i="19"/>
  <c r="R11" i="19"/>
  <c r="R31" i="19"/>
  <c r="AJ41" i="19"/>
  <c r="L31" i="19"/>
  <c r="R51" i="19"/>
  <c r="X31" i="19"/>
  <c r="X11" i="19"/>
  <c r="X41" i="19"/>
  <c r="AJ31" i="19"/>
  <c r="AD51" i="19"/>
  <c r="R41" i="19"/>
  <c r="AD21" i="19"/>
  <c r="L51" i="19"/>
  <c r="AB23" i="1"/>
  <c r="AA22" i="1"/>
  <c r="AA34" i="1"/>
  <c r="AB35" i="1"/>
  <c r="AA58" i="1"/>
  <c r="AB59" i="1"/>
  <c r="K42" i="19"/>
  <c r="AC32" i="19"/>
  <c r="W42" i="19"/>
  <c r="AI52" i="19"/>
  <c r="K22" i="19"/>
  <c r="Q32" i="19"/>
  <c r="AI12" i="19"/>
  <c r="AC52" i="19"/>
  <c r="Q42" i="19"/>
  <c r="AC42" i="19"/>
  <c r="K12" i="19"/>
  <c r="Q22" i="19"/>
  <c r="W52" i="19"/>
  <c r="AI42" i="19"/>
  <c r="W32" i="19"/>
  <c r="AI22" i="19"/>
  <c r="W12" i="19"/>
  <c r="AI32" i="19"/>
  <c r="AC12" i="19"/>
  <c r="Q12" i="19"/>
  <c r="Q52" i="19"/>
  <c r="AC51" i="1"/>
  <c r="K32" i="19"/>
  <c r="W22" i="19"/>
  <c r="K52" i="19"/>
  <c r="AC22" i="19"/>
  <c r="AC40" i="19"/>
  <c r="W10" i="19"/>
  <c r="AC50" i="19"/>
  <c r="Q10" i="19"/>
  <c r="Q30" i="19"/>
  <c r="W50" i="19"/>
  <c r="K40" i="19"/>
  <c r="Q50" i="19"/>
  <c r="W20" i="19"/>
  <c r="AC39"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9" i="1"/>
  <c r="AA28"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7" i="1"/>
  <c r="Q33" i="19"/>
  <c r="AI23" i="19"/>
  <c r="K53" i="19"/>
  <c r="AC23" i="19"/>
  <c r="AC13" i="19"/>
  <c r="W23" i="19"/>
  <c r="W33" i="19"/>
  <c r="Q13" i="19"/>
  <c r="W13" i="19"/>
  <c r="AI13" i="19"/>
  <c r="Q43" i="19"/>
  <c r="Q23" i="19"/>
  <c r="W53" i="19"/>
  <c r="M12" i="19"/>
  <c r="AK42" i="19"/>
  <c r="AE32" i="19"/>
  <c r="AC53" i="1"/>
  <c r="M52" i="19"/>
  <c r="S12" i="19"/>
  <c r="M32" i="19"/>
  <c r="S52" i="19"/>
  <c r="Y52" i="19"/>
  <c r="Y42" i="19"/>
  <c r="AK12" i="19"/>
  <c r="S22" i="19"/>
  <c r="AE12" i="19"/>
  <c r="Y22" i="19"/>
  <c r="S32" i="19"/>
  <c r="AK52" i="19"/>
  <c r="M22" i="19"/>
  <c r="AK32" i="19"/>
  <c r="AE22" i="19"/>
  <c r="AE42" i="19"/>
  <c r="Y32" i="19"/>
  <c r="M42" i="19"/>
  <c r="Y12" i="19"/>
  <c r="AE52" i="19"/>
  <c r="AK22" i="19"/>
  <c r="S42" i="19"/>
  <c r="AA47" i="1"/>
  <c r="AB49" i="1"/>
  <c r="AA49" i="1" s="1"/>
  <c r="AB48" i="1"/>
  <c r="AA48" i="1" s="1"/>
  <c r="AA40" i="1"/>
  <c r="AB41" i="1"/>
  <c r="AB17"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7" i="1"/>
  <c r="K7" i="19" l="1"/>
  <c r="Q7" i="19"/>
  <c r="AI37" i="19"/>
  <c r="AC17" i="19"/>
  <c r="AC27" i="19"/>
  <c r="Q27" i="19"/>
  <c r="AI7" i="19"/>
  <c r="K17" i="19"/>
  <c r="W37" i="19"/>
  <c r="AI27" i="19"/>
  <c r="K27" i="19"/>
  <c r="AC37" i="19"/>
  <c r="W47" i="19"/>
  <c r="AI47" i="19"/>
  <c r="AC7" i="19"/>
  <c r="K47" i="19"/>
  <c r="Q17" i="19"/>
  <c r="K37" i="19"/>
  <c r="AI17" i="19"/>
  <c r="W7" i="19"/>
  <c r="Q47" i="19"/>
  <c r="Q37" i="19"/>
  <c r="AC47" i="19"/>
  <c r="W17" i="19"/>
  <c r="AA17" i="1"/>
  <c r="AB18" i="1"/>
  <c r="AA18" i="1" s="1"/>
  <c r="R40" i="19"/>
  <c r="AD10" i="19"/>
  <c r="X40" i="19"/>
  <c r="AJ10" i="19"/>
  <c r="R50" i="19"/>
  <c r="X10" i="19"/>
  <c r="R30" i="19"/>
  <c r="AC40" i="1"/>
  <c r="L10" i="19"/>
  <c r="L50" i="19"/>
  <c r="AJ20" i="19"/>
  <c r="AJ40" i="19"/>
  <c r="AD30" i="19"/>
  <c r="R20" i="19"/>
  <c r="AD50" i="19"/>
  <c r="AJ30" i="19"/>
  <c r="AJ50" i="19"/>
  <c r="X30" i="19"/>
  <c r="AD20" i="19"/>
  <c r="L40" i="19"/>
  <c r="X50" i="19"/>
  <c r="X20" i="19"/>
  <c r="AD40" i="19"/>
  <c r="R10" i="19"/>
  <c r="L30" i="19"/>
  <c r="L20" i="19"/>
  <c r="AA59" i="1"/>
  <c r="AB60" i="1"/>
  <c r="AD47" i="19"/>
  <c r="AJ27" i="19"/>
  <c r="AD27" i="19"/>
  <c r="AJ7" i="19"/>
  <c r="AJ37" i="19"/>
  <c r="L27" i="19"/>
  <c r="AD17" i="19"/>
  <c r="L37" i="19"/>
  <c r="R17" i="19"/>
  <c r="AJ17" i="19"/>
  <c r="X7" i="19"/>
  <c r="X47" i="19"/>
  <c r="L7" i="19"/>
  <c r="L17" i="19"/>
  <c r="R27" i="19"/>
  <c r="X27" i="19"/>
  <c r="R7" i="19"/>
  <c r="X17" i="19"/>
  <c r="AJ47" i="19"/>
  <c r="L47" i="19"/>
  <c r="R37" i="19"/>
  <c r="AD7" i="19"/>
  <c r="X37" i="19"/>
  <c r="AC22" i="1"/>
  <c r="R47" i="19"/>
  <c r="AD37" i="19"/>
  <c r="AB30" i="1"/>
  <c r="AA30" i="1" s="1"/>
  <c r="AA29" i="1"/>
  <c r="AB31" i="1"/>
  <c r="AA31" i="1" s="1"/>
  <c r="AJ43" i="19"/>
  <c r="AD33" i="19"/>
  <c r="X33" i="19"/>
  <c r="X13" i="19"/>
  <c r="AD43" i="19"/>
  <c r="L43" i="19"/>
  <c r="AC58" i="1"/>
  <c r="X23" i="19"/>
  <c r="R33" i="19"/>
  <c r="R43" i="19"/>
  <c r="AD53" i="19"/>
  <c r="AJ13" i="19"/>
  <c r="R23" i="19"/>
  <c r="R13" i="19"/>
  <c r="AJ53" i="19"/>
  <c r="L33" i="19"/>
  <c r="L23" i="19"/>
  <c r="X43" i="19"/>
  <c r="X53" i="19"/>
  <c r="AD13" i="19"/>
  <c r="L53" i="19"/>
  <c r="L13" i="19"/>
  <c r="AD23" i="19"/>
  <c r="AJ33" i="19"/>
  <c r="AJ23" i="19"/>
  <c r="R53" i="19"/>
  <c r="AA23" i="1"/>
  <c r="AB24"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8"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8"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9" i="1"/>
  <c r="AG11" i="19"/>
  <c r="AM41" i="19"/>
  <c r="AA21" i="19"/>
  <c r="AA51" i="19"/>
  <c r="U51" i="19"/>
  <c r="U31" i="19"/>
  <c r="AA11" i="19"/>
  <c r="AG21" i="19"/>
  <c r="O31" i="19"/>
  <c r="AA35" i="1"/>
  <c r="AB36" i="1"/>
  <c r="AA36" i="1" s="1"/>
  <c r="AB37" i="1"/>
  <c r="AA37"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1" i="1"/>
  <c r="AB42" i="1"/>
  <c r="AE11" i="19"/>
  <c r="Y41" i="19"/>
  <c r="M41" i="19"/>
  <c r="Y21" i="19"/>
  <c r="AK41" i="19"/>
  <c r="S31" i="19"/>
  <c r="M31" i="19"/>
  <c r="M51" i="19"/>
  <c r="Y51" i="19"/>
  <c r="AK21" i="19"/>
  <c r="AK31" i="19"/>
  <c r="Y11" i="19"/>
  <c r="AE41" i="19"/>
  <c r="AE21" i="19"/>
  <c r="S51" i="19"/>
  <c r="AE51" i="19"/>
  <c r="AK51" i="19"/>
  <c r="M21" i="19"/>
  <c r="AE31" i="19"/>
  <c r="AC47"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4" i="1"/>
  <c r="AD9" i="19"/>
  <c r="AJ49" i="19"/>
  <c r="L39" i="19"/>
  <c r="R19" i="19"/>
  <c r="AJ39" i="19"/>
  <c r="AJ29" i="19"/>
  <c r="AJ19" i="19"/>
  <c r="AJ9" i="19"/>
  <c r="AD49" i="19"/>
  <c r="L19" i="19"/>
  <c r="L29" i="19"/>
  <c r="R49" i="19"/>
  <c r="AA42" i="1" l="1"/>
  <c r="AB43" i="1"/>
  <c r="AA43" i="1" s="1"/>
  <c r="AG39" i="19"/>
  <c r="AG29" i="19"/>
  <c r="AM19" i="19"/>
  <c r="O39" i="19"/>
  <c r="AC37"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3"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9"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1"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6" i="1"/>
  <c r="T19" i="19"/>
  <c r="AL49" i="19"/>
  <c r="T29" i="19"/>
  <c r="AF29" i="19"/>
  <c r="T18" i="19"/>
  <c r="N48" i="19"/>
  <c r="N8" i="19"/>
  <c r="T28" i="19"/>
  <c r="AF38" i="19"/>
  <c r="Z28" i="19"/>
  <c r="Z18" i="19"/>
  <c r="AF8" i="19"/>
  <c r="AC30"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5" i="1"/>
  <c r="M9" i="19"/>
  <c r="Y29" i="19"/>
  <c r="AA60" i="1"/>
  <c r="AB61" i="1"/>
  <c r="AA61" i="1" s="1"/>
  <c r="AM46" i="19"/>
  <c r="U36" i="19"/>
  <c r="AG16" i="19"/>
  <c r="O6" i="19"/>
  <c r="AA36" i="19"/>
  <c r="AM16" i="19"/>
  <c r="U6" i="19"/>
  <c r="AG46" i="19"/>
  <c r="AA16" i="19"/>
  <c r="AC18" i="1"/>
  <c r="AA6" i="19"/>
  <c r="AG6" i="19"/>
  <c r="AA46" i="19"/>
  <c r="AM26" i="19"/>
  <c r="U16" i="19"/>
  <c r="O36" i="19"/>
  <c r="U26" i="19"/>
  <c r="O46" i="19"/>
  <c r="AA26" i="19"/>
  <c r="AM6" i="19"/>
  <c r="U46" i="19"/>
  <c r="AG26" i="19"/>
  <c r="O16" i="19"/>
  <c r="AG36" i="19"/>
  <c r="O26" i="19"/>
  <c r="AM36" i="19"/>
  <c r="AB25" i="1"/>
  <c r="AA25" i="1" s="1"/>
  <c r="AA24" i="1"/>
  <c r="O8" i="19"/>
  <c r="AA48" i="19"/>
  <c r="AM38" i="19"/>
  <c r="U48" i="19"/>
  <c r="AA18" i="19"/>
  <c r="AG18" i="19"/>
  <c r="AG48" i="19"/>
  <c r="AM18" i="19"/>
  <c r="AA28" i="19"/>
  <c r="AG28" i="19"/>
  <c r="AA8" i="19"/>
  <c r="U18" i="19"/>
  <c r="AG38" i="19"/>
  <c r="U38" i="19"/>
  <c r="AM8" i="19"/>
  <c r="AA38" i="19"/>
  <c r="AM48" i="19"/>
  <c r="U28" i="19"/>
  <c r="O38" i="19"/>
  <c r="U8" i="19"/>
  <c r="AG8" i="19"/>
  <c r="AC31"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9" i="1"/>
  <c r="M33" i="19"/>
  <c r="AF6" i="19"/>
  <c r="N46" i="19"/>
  <c r="Z26" i="19"/>
  <c r="AL6" i="19"/>
  <c r="AL36" i="19"/>
  <c r="AF26" i="19"/>
  <c r="Z6" i="19"/>
  <c r="T26" i="19"/>
  <c r="Z46" i="19"/>
  <c r="AF46" i="19"/>
  <c r="T46" i="19"/>
  <c r="T6" i="19"/>
  <c r="AF36" i="19"/>
  <c r="N26" i="19"/>
  <c r="Z16" i="19"/>
  <c r="AL26" i="19"/>
  <c r="Z36" i="19"/>
  <c r="N36" i="19"/>
  <c r="AL46" i="19"/>
  <c r="T36" i="19"/>
  <c r="AF16" i="19"/>
  <c r="N6" i="19"/>
  <c r="N16" i="19"/>
  <c r="AC17"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0" i="1"/>
  <c r="T53" i="19"/>
  <c r="AL33" i="19"/>
  <c r="T13" i="19"/>
  <c r="Z33" i="19"/>
  <c r="Z47" i="19"/>
  <c r="T7" i="19"/>
  <c r="AL37" i="19"/>
  <c r="T17" i="19"/>
  <c r="Z17" i="19"/>
  <c r="AF7" i="19"/>
  <c r="AF37" i="19"/>
  <c r="N17" i="19"/>
  <c r="AF27" i="19"/>
  <c r="AC24"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3"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5" i="1"/>
  <c r="AA17" i="19"/>
  <c r="O7" i="19"/>
  <c r="AA37" i="19"/>
  <c r="AA27" i="19"/>
  <c r="AM27" i="19"/>
  <c r="U17" i="19"/>
  <c r="U47" i="19"/>
  <c r="AG17" i="19"/>
  <c r="O47" i="19"/>
  <c r="Z40" i="19"/>
  <c r="AC42"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<sst xmlns="http://schemas.openxmlformats.org/spreadsheetml/2006/main" count="492" uniqueCount="318">
  <si>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</si>
  <si>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</si>
  <si>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</si>
  <si>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</si>
  <si>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</si>
  <si>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</si>
  <si>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</si>
  <si>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</si>
  <si>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</si>
  <si>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</si>
  <si>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</si>
  <si>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</si>
  <si>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</si>
  <si>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</si>
  <si>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</si>
  <si>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</si>
  <si>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</si>
  <si>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</si>
  <si>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</si>
  <si>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</si>
  <si>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</si>
  <si>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</si>
  <si>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</si>
  <si>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</si>
  <si>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</si>
  <si>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</si>
  <si>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</si>
  <si>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</si>
  <si>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</si>
  <si>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</si>
  <si>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</si>
  <si>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</si>
  <si>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</si>
  <si>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</si>
  <si>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</si>
  <si>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</si>
  <si>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</si>
  <si>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</si>
  <si>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</si>
  <si>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</si>
  <si>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</si>
  <si>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</si>
  <si>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</si>
  <si>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</si>
  <si>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</si>
  <si>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</si>
  <si>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</si>
  <si>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</si>
  <si>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</si>
  <si>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</si>
  <si>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</si>
  <si>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</si>
  <si>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</si>
  <si>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</si>
  <si>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</si>
  <si>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</si>
  <si>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</si>
  <si>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</si>
  <si>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</si>
  <si>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</si>
  <si>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</si>
  <si>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</si>
  <si>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</si>
  <si>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</si>
  <si>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</si>
  <si>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</si>
  <si>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</si>
  <si>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</si>
  <si>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</si>
  <si>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</si>
  <si>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</si>
  <si>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</si>
  <si>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</si>
  <si>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</si>
  <si>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</si>
  <si>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</si>
  <si>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</si>
  <si>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</si>
  <si>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JURÍDICA</t>
  </si>
  <si>
    <t>ALCANCE:</t>
  </si>
  <si>
    <t>Comprende la definición de los lineamientos y directrices de los asuntos jurídicos para el cumplimiento de la normatividad vigente mediante la emisión de conceptos, revisión de actos administrativos para firma del señor alcalde, viabilidades jurídicas a las modalidades de selección en los procesos contractuales, formulación de la política de prevención del daño antijurídico y ejercer la defensa de los interes del Municipio de Bucaramanga.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</si>
  <si>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</si>
  <si>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</si>
  <si>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</si>
  <si>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</si>
  <si>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</si>
  <si>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Formular, organizar, dirigir, ejecutar y controlar los planes, programas y proyectos del ámbito jurídico del ente territorial, así como atender lo relativo a los asuntos jurídicos del municipio, creando y fijando la política jurídica y unificando criteriosa nivel municipal  ejerciendo  así  las  funciones  jurídicas  en  todos  los  aspectos  relativos  a  Asuntos  Legales,  Procesos  Judiciales, Contratación, Conciliación y acciones constitucionales.</t>
  </si>
  <si>
    <t>Piezas procesales, viabilidades juridicas en las modalidades de selección de los procesos contractuales, actos administrativos, actas de comité de conciliacion, respuestas derechos de peticion, conceptos juridicos.</t>
  </si>
  <si>
    <t>Formulación y seguimiento de las piezas procesales, viabilidades juridicas, actos administrativos, actas de comité de conciliacion, respuestas derechos de peticion y conceptos juridicos</t>
  </si>
  <si>
    <t>MATRIZ DOFA</t>
  </si>
  <si>
    <t>DEBILIDADES</t>
  </si>
  <si>
    <t>AMENAZAS</t>
  </si>
  <si>
    <t>Infraestructura tecnológica obsoleta, insuficiente o inestable</t>
  </si>
  <si>
    <t xml:space="preserve">Falta de estabilidad jurídica </t>
  </si>
  <si>
    <t>Rotación del talento humano</t>
  </si>
  <si>
    <t xml:space="preserve">Falta de espacio físico para personal </t>
  </si>
  <si>
    <t>Falta de respuesta oportuna y de fondo por parte de las diferentes dependencias de la Alcaldía a los requirimientos efectuados por la Secretaría Jurídica.</t>
  </si>
  <si>
    <t>Falta de  parametrización del GSC que permita asignar de conformidad con los tiempos dados por los despachos judiciales y entes de control y vigilancia.</t>
  </si>
  <si>
    <t>Falta de parametrización del GSC de acuerdo con el Decteto Municipal No. 396 del 2020</t>
  </si>
  <si>
    <t>Demandas por actuaciones de la Administración</t>
  </si>
  <si>
    <t>FORTALEZAS</t>
  </si>
  <si>
    <t>OPORTUNIDADES</t>
  </si>
  <si>
    <t>Conocimiento especializado en los abogados que pertenecen a la Secretaria Jurídica</t>
  </si>
  <si>
    <t xml:space="preserve">La infraestructura tecnológica que nos permita llevar a cabo las audiencias dentro de los procesos debido a la virtualidad. </t>
  </si>
  <si>
    <t xml:space="preserve">Compromiso del talento humano con la Administración </t>
  </si>
  <si>
    <t xml:space="preserve">Oferta educativa de las entidades nacionales del sector público que permite  mantener actualizado en los cambios normativos a su equipo de trabajo. </t>
  </si>
  <si>
    <t xml:space="preserve">Capacidad de trabajo en equipo </t>
  </si>
  <si>
    <t>Sistemas de alerta (Software) para el proceso de defensa judicial para hacer seguimiento a los procesos.</t>
  </si>
  <si>
    <t>Política de defensa jurídica mediante el Plan de acción establecido en el modelo integrado de planeación y gestión, aplicada.</t>
  </si>
  <si>
    <t xml:space="preserve">Contar con la asesoría permanente de la Agencia Nacional de Defensa Jurídica del Estado. </t>
  </si>
  <si>
    <t>Controles en los procesos para evitar respuestas fuera de tiempo.</t>
  </si>
  <si>
    <t>Matriz Mapa Riesgos de Gestión</t>
  </si>
  <si>
    <t>Código: F-DPM-1210-238,37-013</t>
  </si>
  <si>
    <t>Versión: 3.0</t>
  </si>
  <si>
    <t>Fecha Aprobación: Octubre-19-2021</t>
  </si>
  <si>
    <t xml:space="preserve">Página: 1 de 1 </t>
  </si>
  <si>
    <t>Proceso:</t>
  </si>
  <si>
    <t>Objetivo:</t>
  </si>
  <si>
    <t xml:space="preserve">Formular, organizar, dirigir, ejecutar y controlar los planes, programas y proyectos del ámbito jurídico del ente territorial, así como atender lo relativo a los asuntos jurídicos del municipio, creando y fijando la política jurídica y unificando criteriosa nivel municipal  ejerciendo  así  las  funciones  jurídicas  en  todos  los  aspectos  relativos  a  Asuntos  Legales,  Procesos  Judiciales, Contratación, Conciliación y acciones constitucionales.  </t>
  </si>
  <si>
    <t>Alcance:</t>
  </si>
  <si>
    <t>Comprende la definición de los lineamientos y directrices de los asuntos jurídicos para el cumplimiento de la normatividad vigente mediante la emisión de conceptos, revisión de actos administrativos para firma del señor alcalde, viabilidades jurídicas a las modalidades de selección en los procesos contractuales, formulación de la política de prevención del daño antijurídico y ejercer la defensa de los interés del Municipio de Bucaramanga.</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</si>
  <si>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</si>
  <si>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</si>
  <si>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</si>
  <si>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</si>
  <si>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</si>
  <si>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</si>
  <si>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</si>
  <si>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</si>
  <si>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</si>
  <si>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</si>
  <si>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</si>
  <si>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</si>
  <si>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</si>
  <si>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</si>
  <si>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</si>
  <si>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</si>
  <si>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</si>
  <si>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</si>
  <si>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</si>
  <si>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</si>
  <si>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</si>
  <si>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</si>
  <si>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</si>
  <si>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</si>
  <si>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</si>
  <si>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</si>
  <si>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</si>
  <si>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</si>
  <si>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</si>
  <si>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</si>
  <si>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Sanciones e investigaciones disciplinarias  de entes de control y vigilancia</t>
  </si>
  <si>
    <t>Incumplimiento en los términos de entrega oportuna a los requerimientos de los entes de control y vigilancia, de acuerdo a la competencia de la Secretaría Jurídica en el marco de la Resolución No. 194 de 24 de agosto de 2020.</t>
  </si>
  <si>
    <t>Posibilidad de afectación económica y reputacional por sanciones e investigaciones disciplinarias de entes de control debido al Incumplimiento en los términos de entrega oportuna a los requerimientos de los entes de control y vigilancia, de acuerdo con la competencia de la Secretaría Jurídica.</t>
  </si>
  <si>
    <t>Ejecución y Administración de procesos</t>
  </si>
  <si>
    <t xml:space="preserve">     Entre 10 y 50 SMLMV </t>
  </si>
  <si>
    <t>La persona encargada de realizar seguimiento a los requerimientos elevados por los entes de control y vigilancia asignados a la Secretaría Jurídica verifica que la respuesta sea oportuna de conformidad con el plazo otorgado por el ente de control.</t>
  </si>
  <si>
    <t>Preventivo</t>
  </si>
  <si>
    <t>Manual</t>
  </si>
  <si>
    <t>Documentado</t>
  </si>
  <si>
    <t>Continua</t>
  </si>
  <si>
    <t>Con Registro</t>
  </si>
  <si>
    <t>Reducir (mitigar)</t>
  </si>
  <si>
    <t>Realizar un (01) informe semestral sobre el cumplimiento de las respuestas de los entes de control y vigilancia de competencia de la Secretaría Jurídica, conforme a solicitudes asignadas a través Sistema Gestión de Solicitudes del Ciudadano – GSC.</t>
  </si>
  <si>
    <t>La persona encargada de realizar seguimiento a los requerimientos elevados por los entes de entes de control y vigilancia</t>
  </si>
  <si>
    <t>La persona encargada de realizar seguimientos a los requerimientos elevados por los entes de control y vigilancia proyecta lineamientos para la respuesta oportuna a dichas solicitudes.</t>
  </si>
  <si>
    <t>Detectivo</t>
  </si>
  <si>
    <t>Emitir y comunicar una (1) circular dirigida a los secretarios de despacho, directores, jefes de oficina y enlaces encargados de dar respuestas a entes de control, con el objetivo de emitir los lineamientos que deben cumplir para la oportuna respuesta a los requerimientos de los entes de control y vigilancia.</t>
  </si>
  <si>
    <t>Realizar 1 mesa de trabajo semestral con los enlaces designados en cada dependencia para el seguimiento interno de los requerimientos presentados por los entes de control y vigilancia y direccionados a las mismas, con el objeto de indicar los lineamientos institucionales sobre el asunto y recordar la importancia en las respuestas oportunas y de fondo.</t>
  </si>
  <si>
    <t>Reputacional</t>
  </si>
  <si>
    <t>Fallos Judiciales en contra del Municipio, y posibles investigaciones y sanciones por entes de control</t>
  </si>
  <si>
    <t>expedición de actos administrativos de carácter general (Decretos), sin cumplir los requisitos legales y procedimentales vigentes, dada la complejidad en la expedición y eventual nulidad del mismo.</t>
  </si>
  <si>
    <t>Posibilidad de afectación reputacional por 
fallos judiciales en contra del Municipio, y posibles investigaciones y sanciones por entes de control, debido a la expedición de actos administrativos de carácter general (Decretos), sin cumplir los requisitos legales y procedimentales vigentes, dada la complejidad en la expedición y eventual nulidad del mismo.</t>
  </si>
  <si>
    <t xml:space="preserve">     El riesgo afecta la imagen de la entidad con algunos usuarios de relevancia frente al logro de los objetivos</t>
  </si>
  <si>
    <t>La Secretaría Jurídica a través del subproceso de asuntos legales revisa los proyectos de actos administrativos para firma del señor alcalde, elaborados por las diferentes secretarías u oficinas gestoras, con el fin   que se ajusten a la normatividad vigente.</t>
  </si>
  <si>
    <t>Realizar una reunión semestral con el equipo de asuntos legales con el fin de resaltar la importancia de verificar la normatividad vigente para la expedición de actos administrativos.</t>
  </si>
  <si>
    <t xml:space="preserve">Profesional Encargado del Subprocesos Legales </t>
  </si>
  <si>
    <t>Actualizar y/o socializar el Procedimiento para Firma de Actos Administrativos por el Despacho Alcalde y Guía Para la Implementación de la Consulta Publica en el Marco del Proceso de Producción Normativa en la Alcaldía de Bucaramanga.</t>
  </si>
  <si>
    <t>Inadecuada gestión del proceso de defensa judicial, en razón a la omisión en las actuaciones de las etapas procesales de acuerdo con los términos de Ley.</t>
  </si>
  <si>
    <t>Posibilidad de afectación reputacional y económica por fallos judiciales en contra del Municipio, y posibles investigaciones y sanciones por entes de control, debido a la inadecuada gestión del proceso de defensa judicial, en razón a la omisión en las actuaciones de las etapas procesales de acuerdo con los términos de Ley.</t>
  </si>
  <si>
    <t xml:space="preserve">     Entre 100 y 500 SMLMV </t>
  </si>
  <si>
    <t xml:space="preserve">El profesional encargado del subproceso de defensa judicial desarrollará mesas de trabajo con los abogados de la Secretaría Jurídica que ejercen la representación judicial del municipio fin de socializar el cumplimiento de los términos en las actuaciones procesales </t>
  </si>
  <si>
    <t>Realizar una (1) reunión semestral con el equipo de defensa judicial a fin de socializar el cumplimiento de los términos en las actuaciones procesales que deben surtir los abogados para ejercer la defensa técnica del municipio.</t>
  </si>
  <si>
    <t xml:space="preserve">Líder del Proceso de defensa judicial
Secretaría Jurídica </t>
  </si>
  <si>
    <t>Investigaciones disciplinarias y sanciones por entes de control.</t>
  </si>
  <si>
    <t>Incumplimiento de la Ley 594 del 2000 en los documentos emanados por la Secretaría Jurídica.</t>
  </si>
  <si>
    <t>Posibilidad de afectación reputacional por posibles investigaciones y sanciones disciplinarias por entes de control, debido al incumplimiento de la Ley 594 del 2000 en los documentos emanados por la Secretaría Jurídica.</t>
  </si>
  <si>
    <t>La persona asignada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</si>
  <si>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Secretaría Jurídica en los tiempos establecidos en el cronograma del Archivo Central.</t>
  </si>
  <si>
    <t>Persona encargada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</si>
  <si>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</si>
  <si>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</si>
  <si>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</si>
  <si>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</si>
  <si>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</si>
  <si>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</si>
  <si>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</si>
  <si>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</si>
  <si>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</si>
  <si>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</si>
  <si>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</si>
  <si>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</si>
  <si>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</si>
  <si>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</si>
  <si>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</si>
  <si>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</si>
  <si>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</si>
  <si>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</si>
  <si>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</si>
  <si>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</si>
  <si>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</si>
  <si>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</si>
  <si>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</si>
  <si>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</si>
  <si>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</si>
  <si>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</si>
  <si>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</si>
  <si>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</si>
  <si>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</si>
  <si>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</si>
  <si>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</si>
  <si>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</si>
  <si>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</si>
  <si>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</si>
  <si>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</si>
  <si>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</si>
  <si>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</si>
  <si>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</si>
  <si>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</si>
  <si>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</si>
  <si>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</si>
  <si>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</si>
  <si>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</si>
  <si>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</si>
  <si>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</si>
  <si>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</si>
  <si>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</si>
  <si>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</si>
  <si>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</si>
  <si>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</si>
  <si>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</si>
  <si>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</si>
  <si>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</si>
  <si>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</si>
  <si>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</si>
  <si>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</si>
  <si>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</si>
  <si>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</si>
  <si>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</si>
  <si>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</si>
  <si>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</si>
  <si>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</si>
  <si>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</si>
  <si>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</si>
  <si>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</si>
  <si>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</si>
  <si>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</si>
  <si>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</si>
  <si>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</si>
  <si>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</si>
  <si>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</si>
  <si>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</si>
  <si>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</si>
  <si>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</si>
  <si>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</si>
  <si>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</si>
  <si>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</si>
  <si>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</si>
  <si>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</si>
  <si>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</si>
  <si>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</si>
  <si>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</si>
  <si>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</si>
  <si>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</si>
  <si>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</si>
  <si>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</si>
  <si>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</si>
  <si>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</si>
  <si>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</si>
  <si>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</si>
  <si>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</si>
  <si>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</si>
  <si>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</si>
  <si>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</si>
  <si>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</si>
  <si>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</si>
  <si>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</si>
  <si>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</si>
  <si>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</si>
  <si>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</si>
  <si>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</si>
  <si>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</si>
  <si>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</si>
  <si>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</si>
  <si>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</si>
  <si>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</si>
  <si>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</si>
  <si>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</si>
  <si>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</si>
  <si>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</si>
  <si>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Sanciones e investigaciones disciplinarias  de entes de control y deficiente  inversion de  los recursos en la Administración Central.</t>
  </si>
  <si>
    <t>mala planeación al momento de realizar la contratación sin tener en cuenta los tiempos de la ejecución del mismo, contituyedo reservas presupuestales</t>
  </si>
  <si>
    <t>Posibilidad de afectación económica y reputacional por sanciones e investigaciones disciplinarias de entes de control y deficiente inversión de los recursos en la Administración Central debido a la mala planeación al momento de realizar la contratación sin tener en cuenta los tiempos de la ejecución del mismo, constituyendo reservas presupuestales</t>
  </si>
  <si>
    <t>Secretaria Jurídica</t>
  </si>
  <si>
    <t xml:space="preserve">Investigaciones de entes de control </t>
  </si>
  <si>
    <t>debido al incumplimiento de las acciones correctivas en los tiempos estipulados y plasmados en los Planes de Mejoramiento suscritos</t>
  </si>
  <si>
    <t>Posibilidad de afectación reputacional por investigaciones de entes de control debido al incumplimiento de las acciones correctivas en los tiempos estipulados y plasmados en los Planes de Mejoramiento suscritos</t>
  </si>
  <si>
    <t>Realizar  2 seguimientos a las acciones establecidas en los Planes de Mejoramiento suscritos con los entes de control</t>
  </si>
  <si>
    <t>Secretaria Jurídica
Profesional encargada</t>
  </si>
  <si>
    <t xml:space="preserve">La Secretaria Jurídica, supervisores, el profesional líder de contratación y el profesional encargado de presupuesto en la Secretaría Jurídica, realizarán el seguimiento al presupuesto en materia de contratación, conforme al principio de planeación con el fin de evitar la constitución de reservas presupuestales. </t>
  </si>
  <si>
    <t xml:space="preserve">Realizar reunión de trabajo mensual de seguimiento, liderada por la Secretaria de despacho con los supervisores a fin de revisar el estado de saldos pendientes de pago de las reservas presupuestales emitido por la Secretaría de Hacienda. </t>
  </si>
  <si>
    <t>El profesional encargado revisa las acciones correctivas establecidas y plasmadas en los Planes de Mejoramiento suscritos con los entes de control, a través de seguimientos con los responsables de su cumplimiento</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</si>
  <si>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el cumplimiento del objeto contractual.</t>
  </si>
  <si>
    <t>investigaciones disciplinarias y sanciones por entes de control</t>
  </si>
  <si>
    <t>debido al incumplimiento en las normas vigentes en las diferentes etapas de la contratación (precontractual, contractual y postcontractual) que puedan afectar el cumplimiento del objeto contractual.</t>
  </si>
  <si>
    <t>El líder del subproceso de Contratación analizará el cumplimiento de las  normas vigentes en las diferentes etapas de contratación (precontractual, contractual y postcontractual), de los procesos celebrados por la Secretaría Jurídica como ordenadora del gasto mediante la elaboración de un informe.</t>
  </si>
  <si>
    <t>Líder del Subproceso de Contratación</t>
  </si>
  <si>
    <t xml:space="preserve">Elaborar un informe a una muestra aleatoria del 20% de los contratos celebrados por la Secretaría Jurídica como ordenadora del gasto, donde se verifique el cumplimiento de las  normas vigentes en las diferentes etapas de contratación (precontractual, contractual y postcontractual).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</si>
</sst>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sz val="10"/>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dashed">
        <color theme="9" tint="-0.24994659260841701"/>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5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36"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0"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wrapText="1"/>
      <protection locked="0"/>
    </xf>
    <xf numFmtId="0" fontId="70" fillId="0" borderId="2" xfId="0" applyFont="1" applyBorder="1" applyAlignment="1" applyProtection="1">
      <alignment horizontal="justify" vertical="center" wrapText="1"/>
      <protection locked="0"/>
    </xf>
    <xf numFmtId="14" fontId="70" fillId="0" borderId="2" xfId="0" applyNumberFormat="1" applyFont="1" applyBorder="1" applyAlignment="1" applyProtection="1">
      <alignment horizontal="center" vertical="center"/>
      <protection locked="0"/>
    </xf>
    <xf numFmtId="0" fontId="36" fillId="0" borderId="4" xfId="0" applyFont="1" applyBorder="1" applyAlignment="1" applyProtection="1">
      <alignment horizontal="center" vertical="center" textRotation="90"/>
      <protection locked="0"/>
    </xf>
    <xf numFmtId="0" fontId="58" fillId="0" borderId="4" xfId="0" applyFont="1" applyBorder="1" applyAlignment="1" applyProtection="1">
      <alignment horizontal="center" vertical="center" textRotation="90"/>
      <protection hidden="1"/>
    </xf>
    <xf numFmtId="9" fontId="36" fillId="0" borderId="4" xfId="0" applyNumberFormat="1" applyFont="1" applyBorder="1" applyAlignment="1" applyProtection="1">
      <alignment horizontal="center" vertical="center"/>
      <protection hidden="1"/>
    </xf>
    <xf numFmtId="0" fontId="58" fillId="0" borderId="4" xfId="0" applyFont="1" applyBorder="1" applyAlignment="1" applyProtection="1">
      <alignment horizontal="center" vertical="center" textRotation="90" wrapText="1"/>
      <protection hidden="1"/>
    </xf>
    <xf numFmtId="0" fontId="1" fillId="0" borderId="4" xfId="0" applyFont="1" applyBorder="1" applyAlignment="1">
      <alignment horizontal="center" vertical="center"/>
    </xf>
    <xf numFmtId="0" fontId="1" fillId="0" borderId="5" xfId="0" applyFont="1" applyBorder="1" applyAlignment="1">
      <alignment horizontal="center" vertical="center"/>
    </xf>
    <xf numFmtId="9" fontId="36" fillId="0" borderId="8"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protection hidden="1"/>
    </xf>
    <xf numFmtId="9" fontId="1" fillId="0" borderId="4" xfId="1" applyFont="1" applyBorder="1" applyAlignment="1">
      <alignment horizontal="center" vertical="center"/>
    </xf>
    <xf numFmtId="0" fontId="1" fillId="0" borderId="4" xfId="0" applyFont="1" applyBorder="1" applyAlignment="1" applyProtection="1">
      <alignment horizontal="justify" vertical="center" wrapText="1"/>
      <protection locked="0"/>
    </xf>
    <xf numFmtId="0" fontId="6" fillId="0" borderId="4" xfId="0" applyFont="1" applyBorder="1" applyAlignment="1" applyProtection="1">
      <alignment vertical="center" wrapText="1"/>
      <protection locked="0"/>
    </xf>
    <xf numFmtId="14" fontId="6" fillId="0" borderId="4" xfId="0" applyNumberFormat="1" applyFont="1" applyBorder="1" applyAlignment="1" applyProtection="1">
      <alignment vertical="center"/>
      <protection locked="0"/>
    </xf>
    <xf numFmtId="14" fontId="6" fillId="3" borderId="2" xfId="0" applyNumberFormat="1" applyFont="1" applyFill="1" applyBorder="1" applyAlignment="1" applyProtection="1">
      <alignment horizontal="center" vertical="center"/>
      <protection locked="0"/>
    </xf>
    <xf numFmtId="0" fontId="50" fillId="20" borderId="2" xfId="0" applyFont="1" applyFill="1" applyBorder="1" applyAlignment="1" applyProtection="1">
      <alignment horizontal="justify" vertical="center" wrapText="1"/>
      <protection locked="0"/>
    </xf>
    <xf numFmtId="0" fontId="6" fillId="20" borderId="2" xfId="0" applyFont="1" applyFill="1" applyBorder="1" applyAlignment="1" applyProtection="1">
      <alignment horizontal="center" vertical="center" wrapText="1"/>
      <protection locked="0"/>
    </xf>
    <xf numFmtId="14" fontId="1" fillId="20" borderId="2" xfId="0" applyNumberFormat="1" applyFont="1" applyFill="1" applyBorder="1" applyAlignment="1" applyProtection="1">
      <alignment horizontal="center" vertical="center"/>
      <protection locked="0"/>
    </xf>
    <xf numFmtId="0" fontId="6" fillId="20" borderId="10" xfId="0" applyFont="1" applyFill="1" applyBorder="1" applyAlignment="1" applyProtection="1">
      <alignment horizontal="justify" vertical="center" wrapText="1"/>
      <protection locked="0"/>
    </xf>
    <xf numFmtId="0" fontId="6" fillId="20" borderId="2" xfId="0" applyFont="1" applyFill="1" applyBorder="1" applyAlignment="1" applyProtection="1">
      <alignment horizontal="justify" vertical="center" wrapText="1"/>
      <protection locked="0"/>
    </xf>
    <xf numFmtId="14" fontId="1" fillId="20" borderId="10" xfId="0" applyNumberFormat="1" applyFont="1" applyFill="1" applyBorder="1" applyAlignment="1" applyProtection="1">
      <alignment horizontal="center" vertical="center"/>
      <protection locked="0"/>
    </xf>
    <xf numFmtId="14" fontId="1" fillId="3" borderId="2" xfId="0" applyNumberFormat="1"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wrapText="1"/>
      <protection locked="0"/>
    </xf>
    <xf numFmtId="0" fontId="50" fillId="3" borderId="2" xfId="0" applyFont="1" applyFill="1" applyBorder="1" applyAlignment="1" applyProtection="1">
      <alignment horizontal="justify"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0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107" xfId="0" applyFont="1" applyBorder="1" applyAlignment="1">
      <alignment horizontal="left" vertical="center" wrapText="1"/>
    </xf>
    <xf numFmtId="0" fontId="1"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105" xfId="0" applyFont="1" applyBorder="1" applyAlignment="1">
      <alignment horizontal="left"/>
    </xf>
    <xf numFmtId="0" fontId="1" fillId="0" borderId="79" xfId="0" applyFont="1" applyBorder="1" applyAlignment="1">
      <alignment horizontal="left"/>
    </xf>
    <xf numFmtId="0" fontId="1" fillId="0" borderId="106" xfId="0" applyFont="1" applyBorder="1" applyAlignment="1">
      <alignment horizontal="left"/>
    </xf>
    <xf numFmtId="0" fontId="36" fillId="0" borderId="107" xfId="0" applyFont="1" applyBorder="1" applyAlignment="1">
      <alignment horizontal="left" vertical="center" wrapText="1"/>
    </xf>
    <xf numFmtId="0" fontId="36" fillId="0" borderId="38" xfId="0" applyFont="1" applyBorder="1" applyAlignment="1">
      <alignment horizontal="left" vertical="center" wrapText="1"/>
    </xf>
    <xf numFmtId="0" fontId="66" fillId="0" borderId="107" xfId="0" applyFont="1" applyBorder="1" applyAlignment="1">
      <alignment horizontal="left" vertical="center"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39"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12"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9" xfId="0" applyFont="1" applyBorder="1" applyAlignment="1">
      <alignment horizontal="left" vertical="center" wrapText="1"/>
    </xf>
    <xf numFmtId="0" fontId="1" fillId="0" borderId="110" xfId="0" applyFont="1" applyBorder="1" applyAlignment="1">
      <alignment horizontal="left" vertical="center" wrapText="1"/>
    </xf>
    <xf numFmtId="0" fontId="1" fillId="0" borderId="111"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37" xfId="0" applyFont="1" applyBorder="1" applyAlignment="1">
      <alignment horizontal="left" vertical="center"/>
    </xf>
    <xf numFmtId="0" fontId="66" fillId="0" borderId="38" xfId="0" applyFont="1" applyBorder="1" applyAlignment="1">
      <alignment horizontal="left" vertical="center"/>
    </xf>
    <xf numFmtId="0" fontId="66" fillId="0" borderId="105" xfId="0" applyFont="1" applyBorder="1" applyAlignment="1">
      <alignment horizontal="left" vertical="center"/>
    </xf>
    <xf numFmtId="0" fontId="66" fillId="0" borderId="106" xfId="0" applyFont="1" applyBorder="1" applyAlignment="1">
      <alignment horizontal="left" vertical="center"/>
    </xf>
    <xf numFmtId="0" fontId="1" fillId="0" borderId="105" xfId="0" applyFont="1" applyBorder="1" applyAlignment="1">
      <alignment horizontal="left" vertical="center" wrapText="1"/>
    </xf>
    <xf numFmtId="0" fontId="1" fillId="0" borderId="79" xfId="0" applyFont="1" applyBorder="1" applyAlignment="1">
      <alignment horizontal="left" vertical="center" wrapText="1"/>
    </xf>
    <xf numFmtId="0" fontId="1" fillId="0" borderId="10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36" fillId="0" borderId="37" xfId="0" applyFont="1" applyBorder="1" applyAlignment="1">
      <alignment horizontal="left" vertical="center" wrapText="1"/>
    </xf>
    <xf numFmtId="0" fontId="36" fillId="0" borderId="33" xfId="0" applyFont="1" applyBorder="1" applyAlignment="1">
      <alignment horizontal="left" vertical="center" wrapText="1"/>
    </xf>
    <xf numFmtId="0" fontId="36" fillId="0" borderId="37" xfId="0" applyFont="1" applyBorder="1" applyAlignment="1">
      <alignment horizontal="left" vertical="top" wrapText="1"/>
    </xf>
    <xf numFmtId="0" fontId="36" fillId="0" borderId="33" xfId="0" applyFont="1" applyBorder="1" applyAlignment="1">
      <alignment horizontal="left" vertical="top" wrapText="1"/>
    </xf>
    <xf numFmtId="0" fontId="36" fillId="0" borderId="38" xfId="0" applyFont="1" applyBorder="1" applyAlignment="1">
      <alignment horizontal="left" vertical="top" wrapText="1"/>
    </xf>
    <xf numFmtId="0" fontId="36" fillId="0" borderId="98" xfId="0" applyFont="1" applyBorder="1" applyAlignment="1">
      <alignment horizontal="left" vertical="center" wrapText="1"/>
    </xf>
    <xf numFmtId="0" fontId="36" fillId="0" borderId="109" xfId="0" applyFont="1" applyBorder="1" applyAlignment="1">
      <alignment horizontal="left" vertical="center" wrapText="1"/>
    </xf>
    <xf numFmtId="0" fontId="36" fillId="0" borderId="110" xfId="0" applyFont="1" applyBorder="1" applyAlignment="1">
      <alignment horizontal="left" vertical="center" wrapText="1"/>
    </xf>
    <xf numFmtId="0" fontId="36" fillId="0" borderId="48" xfId="0" applyFont="1" applyBorder="1" applyAlignment="1">
      <alignment horizontal="left" vertical="center" wrapText="1"/>
    </xf>
    <xf numFmtId="0" fontId="36" fillId="0" borderId="50"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9"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textRotation="90" wrapText="1"/>
      <protection hidden="1"/>
    </xf>
    <xf numFmtId="0" fontId="4" fillId="0" borderId="8"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8"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8"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8" xfId="0" applyFont="1" applyBorder="1" applyAlignment="1" applyProtection="1">
      <alignment horizontal="center" vertical="center" textRotation="90"/>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1" applyFont="1" applyBorder="1" applyAlignment="1">
      <alignment horizontal="center" vertical="center"/>
    </xf>
    <xf numFmtId="9" fontId="1" fillId="0" borderId="5" xfId="1" applyFont="1" applyBorder="1" applyAlignment="1">
      <alignment horizontal="center" vertical="center"/>
    </xf>
    <xf numFmtId="0" fontId="58" fillId="0" borderId="4"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9" fontId="36" fillId="0" borderId="8" xfId="0" applyNumberFormat="1" applyFont="1" applyBorder="1" applyAlignment="1" applyProtection="1">
      <alignment horizontal="center" vertical="center"/>
      <protection hidden="1"/>
    </xf>
    <xf numFmtId="0" fontId="58" fillId="0" borderId="4"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0" fontId="36" fillId="0" borderId="4"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9" fontId="1" fillId="3" borderId="4" xfId="0" applyNumberFormat="1" applyFont="1" applyFill="1" applyBorder="1" applyAlignment="1" applyProtection="1">
      <alignment horizontal="center" vertical="center" wrapText="1"/>
      <protection locked="0"/>
    </xf>
    <xf numFmtId="9" fontId="1" fillId="3" borderId="8" xfId="0" applyNumberFormat="1" applyFont="1" applyFill="1" applyBorder="1" applyAlignment="1" applyProtection="1">
      <alignment horizontal="center" vertical="center" wrapText="1"/>
      <protection locked="0"/>
    </xf>
    <xf numFmtId="9" fontId="1" fillId="3" borderId="5"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08"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4" fillId="2" borderId="2" xfId="0" applyFont="1" applyFill="1" applyBorder="1" applyAlignment="1">
      <alignment horizontal="center" vertical="center" wrapText="1"/>
    </xf>
    <xf numFmtId="164" fontId="1" fillId="0" borderId="4" xfId="1" applyNumberFormat="1" applyFont="1" applyBorder="1" applyAlignment="1">
      <alignment horizontal="center" vertical="center"/>
    </xf>
    <xf numFmtId="164" fontId="1" fillId="0" borderId="8" xfId="1" applyNumberFormat="1" applyFont="1" applyBorder="1" applyAlignment="1">
      <alignment horizontal="center" vertical="center"/>
    </xf>
    <xf numFmtId="0" fontId="6" fillId="0" borderId="4"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8"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3" borderId="4"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wrapText="1"/>
      <protection hidden="1"/>
    </xf>
    <xf numFmtId="0" fontId="4" fillId="3" borderId="8" xfId="0" applyFont="1" applyFill="1" applyBorder="1" applyAlignment="1" applyProtection="1">
      <alignment horizontal="center" vertical="center" wrapText="1"/>
      <protection hidden="1"/>
    </xf>
    <xf numFmtId="0" fontId="4" fillId="3" borderId="5" xfId="0" applyFont="1" applyFill="1" applyBorder="1" applyAlignment="1" applyProtection="1">
      <alignment horizontal="center" vertical="center" wrapText="1"/>
      <protection hidden="1"/>
    </xf>
    <xf numFmtId="9" fontId="1" fillId="3" borderId="4" xfId="0" applyNumberFormat="1" applyFont="1" applyFill="1" applyBorder="1" applyAlignment="1" applyProtection="1">
      <alignment horizontal="center" vertical="center" wrapText="1"/>
      <protection hidden="1"/>
    </xf>
    <xf numFmtId="9" fontId="1" fillId="3" borderId="8" xfId="0" applyNumberFormat="1" applyFont="1" applyFill="1" applyBorder="1" applyAlignment="1" applyProtection="1">
      <alignment horizontal="center" vertical="center" wrapText="1"/>
      <protection hidden="1"/>
    </xf>
    <xf numFmtId="9" fontId="1" fillId="3" borderId="5" xfId="0" applyNumberFormat="1" applyFont="1" applyFill="1" applyBorder="1" applyAlignment="1" applyProtection="1">
      <alignment horizontal="center" vertical="center" wrapText="1"/>
      <protection hidden="1"/>
    </xf>
    <xf numFmtId="0" fontId="2" fillId="20" borderId="4" xfId="0" applyFont="1" applyFill="1" applyBorder="1" applyAlignment="1" applyProtection="1">
      <alignment horizontal="center" vertical="center" wrapText="1"/>
      <protection locked="0"/>
    </xf>
    <xf numFmtId="0" fontId="2" fillId="20" borderId="8" xfId="0" applyFont="1" applyFill="1" applyBorder="1" applyAlignment="1" applyProtection="1">
      <alignment horizontal="center" vertical="center" wrapText="1"/>
      <protection locked="0"/>
    </xf>
    <xf numFmtId="0" fontId="2" fillId="20" borderId="5" xfId="0" applyFont="1" applyFill="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4" fillId="2" borderId="4" xfId="0" applyFont="1" applyFill="1" applyBorder="1" applyAlignment="1">
      <alignment horizontal="center" vertical="center" textRotation="90"/>
    </xf>
    <xf numFmtId="0" fontId="4"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pplyProtection="1">
      <alignment horizontal="justify" vertical="center" wrapText="1"/>
      <protection locked="0"/>
    </xf>
    <xf numFmtId="0" fontId="1" fillId="0" borderId="5" xfId="0" applyFont="1" applyBorder="1" applyAlignment="1" applyProtection="1">
      <alignment horizontal="justify" vertical="center" wrapText="1"/>
      <protection locked="0"/>
    </xf>
    <xf numFmtId="0" fontId="1" fillId="0" borderId="5" xfId="0" applyFont="1" applyBorder="1" applyAlignment="1" applyProtection="1">
      <alignment horizontal="center" vertical="center"/>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3" borderId="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5" xfId="0" applyFont="1" applyFill="1" applyBorder="1" applyAlignment="1">
      <alignment horizontal="center"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1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C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E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2" customWidth="1" collapsed="1"/>
    <col min="2" max="3" width="24.7109375" style="82" customWidth="1" collapsed="1"/>
    <col min="4" max="4" width="16" style="82" customWidth="1" collapsed="1"/>
    <col min="5" max="5" width="24.7109375" style="82" customWidth="1" collapsed="1"/>
    <col min="6" max="6" width="27.7109375" style="82" customWidth="1" collapsed="1"/>
    <col min="7" max="8" width="24.7109375" style="82" customWidth="1" collapsed="1"/>
    <col min="9" max="16384" width="11.42578125" style="82" collapsed="1"/>
  </cols>
  <sheetData>
    <row r="1" spans="1:8" ht="15.75" thickBot="1" x14ac:dyDescent="0.3"/>
    <row r="2" spans="1:8" ht="18" x14ac:dyDescent="0.25">
      <c r="B2" s="241" t="s">
        <v>0</v>
      </c>
      <c r="C2" s="242"/>
      <c r="D2" s="242"/>
      <c r="E2" s="242"/>
      <c r="F2" s="242"/>
      <c r="G2" s="242"/>
      <c r="H2" s="243"/>
    </row>
    <row r="3" spans="1:8" x14ac:dyDescent="0.25">
      <c r="B3" s="118"/>
      <c r="C3" s="119"/>
      <c r="D3" s="119"/>
      <c r="E3" s="119"/>
      <c r="F3" s="119"/>
      <c r="G3" s="119"/>
      <c r="H3" s="120"/>
    </row>
    <row r="4" spans="1:8" ht="63" customHeight="1" x14ac:dyDescent="0.25">
      <c r="B4" s="244" t="s">
        <v>1</v>
      </c>
      <c r="C4" s="245"/>
      <c r="D4" s="245"/>
      <c r="E4" s="245"/>
      <c r="F4" s="245"/>
      <c r="G4" s="245"/>
      <c r="H4" s="246"/>
    </row>
    <row r="5" spans="1:8" ht="63" customHeight="1" x14ac:dyDescent="0.25">
      <c r="B5" s="247"/>
      <c r="C5" s="248"/>
      <c r="D5" s="248"/>
      <c r="E5" s="248"/>
      <c r="F5" s="248"/>
      <c r="G5" s="248"/>
      <c r="H5" s="249"/>
    </row>
    <row r="6" spans="1:8" ht="16.5" x14ac:dyDescent="0.25">
      <c r="A6" s="121"/>
      <c r="B6" s="250" t="s">
        <v>2</v>
      </c>
      <c r="C6" s="251"/>
      <c r="D6" s="251"/>
      <c r="E6" s="251"/>
      <c r="F6" s="251"/>
      <c r="G6" s="251"/>
      <c r="H6" s="252"/>
    </row>
    <row r="7" spans="1:8" ht="95.25" customHeight="1" x14ac:dyDescent="0.25">
      <c r="A7" s="121"/>
      <c r="B7" s="253" t="s">
        <v>3</v>
      </c>
      <c r="C7" s="253"/>
      <c r="D7" s="253"/>
      <c r="E7" s="253"/>
      <c r="F7" s="253"/>
      <c r="G7" s="253"/>
      <c r="H7" s="254"/>
    </row>
    <row r="8" spans="1:8" ht="16.5" x14ac:dyDescent="0.25">
      <c r="A8" s="121"/>
      <c r="B8" s="122"/>
      <c r="C8" s="123"/>
      <c r="D8" s="123"/>
      <c r="E8" s="123"/>
      <c r="F8" s="123"/>
      <c r="G8" s="123"/>
      <c r="H8" s="124"/>
    </row>
    <row r="9" spans="1:8" ht="16.5" customHeight="1" x14ac:dyDescent="0.25">
      <c r="A9" s="121"/>
      <c r="B9" s="255" t="s">
        <v>4</v>
      </c>
      <c r="C9" s="255"/>
      <c r="D9" s="255"/>
      <c r="E9" s="255"/>
      <c r="F9" s="255"/>
      <c r="G9" s="255"/>
      <c r="H9" s="256"/>
    </row>
    <row r="10" spans="1:8" ht="16.5" customHeight="1" x14ac:dyDescent="0.25">
      <c r="A10" s="121"/>
      <c r="B10" s="255"/>
      <c r="C10" s="255"/>
      <c r="D10" s="255"/>
      <c r="E10" s="255"/>
      <c r="F10" s="255"/>
      <c r="G10" s="255"/>
      <c r="H10" s="256"/>
    </row>
    <row r="11" spans="1:8" ht="11.65" customHeight="1" x14ac:dyDescent="0.25">
      <c r="A11" s="121"/>
      <c r="B11" s="255"/>
      <c r="C11" s="255"/>
      <c r="D11" s="255"/>
      <c r="E11" s="255"/>
      <c r="F11" s="255"/>
      <c r="G11" s="255"/>
      <c r="H11" s="256"/>
    </row>
    <row r="12" spans="1:8" ht="11.65" customHeight="1" thickBot="1" x14ac:dyDescent="0.3">
      <c r="A12" s="121"/>
      <c r="B12" s="125"/>
      <c r="C12" s="125"/>
      <c r="D12" s="125"/>
      <c r="E12" s="125"/>
      <c r="F12" s="125"/>
      <c r="G12" s="125"/>
      <c r="H12" s="126"/>
    </row>
    <row r="13" spans="1:8" ht="15.4" customHeight="1" thickTop="1" x14ac:dyDescent="0.25">
      <c r="A13" s="121"/>
      <c r="B13" s="125"/>
      <c r="C13" s="240" t="s">
        <v>5</v>
      </c>
      <c r="D13" s="233"/>
      <c r="E13" s="234" t="s">
        <v>6</v>
      </c>
      <c r="F13" s="235"/>
      <c r="G13" s="125"/>
      <c r="H13" s="126"/>
    </row>
    <row r="14" spans="1:8" ht="11.65" customHeight="1" x14ac:dyDescent="0.25">
      <c r="A14" s="121"/>
      <c r="B14" s="125"/>
      <c r="C14" s="221" t="s">
        <v>7</v>
      </c>
      <c r="D14" s="222"/>
      <c r="E14" s="223" t="s">
        <v>8</v>
      </c>
      <c r="F14" s="218"/>
      <c r="G14" s="125"/>
      <c r="H14" s="126"/>
    </row>
    <row r="15" spans="1:8" ht="11.65" customHeight="1" x14ac:dyDescent="0.25">
      <c r="A15" s="121"/>
      <c r="B15" s="125"/>
      <c r="C15" s="221" t="s">
        <v>9</v>
      </c>
      <c r="D15" s="222"/>
      <c r="E15" s="223" t="s">
        <v>10</v>
      </c>
      <c r="F15" s="218"/>
      <c r="G15" s="125"/>
      <c r="H15" s="126"/>
    </row>
    <row r="16" spans="1:8" ht="11.65" customHeight="1" x14ac:dyDescent="0.25">
      <c r="A16" s="121"/>
      <c r="B16" s="125"/>
      <c r="C16" s="221" t="s">
        <v>11</v>
      </c>
      <c r="D16" s="222"/>
      <c r="E16" s="223" t="s">
        <v>12</v>
      </c>
      <c r="F16" s="218"/>
      <c r="G16" s="125"/>
      <c r="H16" s="126"/>
    </row>
    <row r="17" spans="1:8" ht="13.5" customHeight="1" x14ac:dyDescent="0.25">
      <c r="A17" s="121"/>
      <c r="B17" s="125"/>
      <c r="C17" s="221" t="s">
        <v>13</v>
      </c>
      <c r="D17" s="222"/>
      <c r="E17" s="223" t="s">
        <v>14</v>
      </c>
      <c r="F17" s="218"/>
      <c r="G17" s="125"/>
      <c r="H17" s="127"/>
    </row>
    <row r="18" spans="1:8" ht="12.4" customHeight="1" x14ac:dyDescent="0.25">
      <c r="A18" s="121"/>
      <c r="B18" s="125"/>
      <c r="C18" s="221" t="s">
        <v>15</v>
      </c>
      <c r="D18" s="222"/>
      <c r="E18" s="224" t="s">
        <v>16</v>
      </c>
      <c r="F18" s="218"/>
      <c r="G18" s="125"/>
      <c r="H18" s="126"/>
    </row>
    <row r="19" spans="1:8" ht="24" customHeight="1" thickBot="1" x14ac:dyDescent="0.3">
      <c r="A19" s="121"/>
      <c r="B19" s="125"/>
      <c r="C19" s="225" t="s">
        <v>17</v>
      </c>
      <c r="D19" s="226"/>
      <c r="E19" s="227" t="s">
        <v>18</v>
      </c>
      <c r="F19" s="228"/>
      <c r="G19" s="125"/>
      <c r="H19" s="126"/>
    </row>
    <row r="20" spans="1:8" ht="11.65" customHeight="1" thickTop="1" x14ac:dyDescent="0.25">
      <c r="A20" s="121"/>
      <c r="B20" s="125"/>
      <c r="C20" s="128"/>
      <c r="D20" s="128"/>
      <c r="E20" s="128"/>
      <c r="F20" s="128"/>
      <c r="G20" s="125"/>
      <c r="H20" s="126"/>
    </row>
    <row r="21" spans="1:8" ht="27.4" customHeight="1" thickBot="1" x14ac:dyDescent="0.3">
      <c r="A21" s="121"/>
      <c r="B21" s="229" t="s">
        <v>19</v>
      </c>
      <c r="C21" s="230"/>
      <c r="D21" s="230"/>
      <c r="E21" s="230"/>
      <c r="F21" s="230"/>
      <c r="G21" s="230"/>
      <c r="H21" s="231"/>
    </row>
    <row r="22" spans="1:8" ht="15.75" thickTop="1" x14ac:dyDescent="0.25">
      <c r="A22" s="121"/>
      <c r="B22" s="129"/>
      <c r="C22" s="232" t="s">
        <v>5</v>
      </c>
      <c r="D22" s="233"/>
      <c r="E22" s="234" t="s">
        <v>6</v>
      </c>
      <c r="F22" s="235"/>
      <c r="G22" s="128"/>
      <c r="H22" s="130"/>
    </row>
    <row r="23" spans="1:8" ht="13.5" customHeight="1" x14ac:dyDescent="0.25">
      <c r="A23" s="121"/>
      <c r="B23" s="131"/>
      <c r="C23" s="236" t="s">
        <v>7</v>
      </c>
      <c r="D23" s="237"/>
      <c r="E23" s="238" t="s">
        <v>8</v>
      </c>
      <c r="F23" s="239"/>
      <c r="G23" s="132"/>
      <c r="H23" s="133"/>
    </row>
    <row r="24" spans="1:8" ht="13.5" customHeight="1" x14ac:dyDescent="0.25">
      <c r="A24" s="121"/>
      <c r="B24" s="131"/>
      <c r="C24" s="215" t="s">
        <v>20</v>
      </c>
      <c r="D24" s="216"/>
      <c r="E24" s="217" t="s">
        <v>14</v>
      </c>
      <c r="F24" s="218"/>
      <c r="G24" s="132"/>
      <c r="H24" s="133"/>
    </row>
    <row r="25" spans="1:8" ht="13.5" customHeight="1" x14ac:dyDescent="0.25">
      <c r="A25" s="121"/>
      <c r="B25" s="131"/>
      <c r="C25" s="215" t="s">
        <v>9</v>
      </c>
      <c r="D25" s="216"/>
      <c r="E25" s="217" t="s">
        <v>10</v>
      </c>
      <c r="F25" s="218"/>
      <c r="G25" s="132"/>
      <c r="H25" s="133"/>
    </row>
    <row r="26" spans="1:8" ht="22.9" customHeight="1" x14ac:dyDescent="0.25">
      <c r="A26" s="121"/>
      <c r="B26" s="131"/>
      <c r="C26" s="215" t="s">
        <v>21</v>
      </c>
      <c r="D26" s="216"/>
      <c r="E26" s="219" t="s">
        <v>22</v>
      </c>
      <c r="F26" s="220"/>
      <c r="G26" s="132"/>
      <c r="H26" s="133"/>
    </row>
    <row r="27" spans="1:8" ht="69.75" customHeight="1" x14ac:dyDescent="0.25">
      <c r="A27" s="121"/>
      <c r="B27" s="131"/>
      <c r="C27" s="206" t="s">
        <v>23</v>
      </c>
      <c r="D27" s="214"/>
      <c r="E27" s="207" t="s">
        <v>24</v>
      </c>
      <c r="F27" s="208"/>
      <c r="G27" s="132"/>
      <c r="H27" s="134"/>
    </row>
    <row r="28" spans="1:8" ht="34.5" customHeight="1" x14ac:dyDescent="0.25">
      <c r="B28" s="135"/>
      <c r="C28" s="213" t="s">
        <v>25</v>
      </c>
      <c r="D28" s="214"/>
      <c r="E28" s="207" t="s">
        <v>26</v>
      </c>
      <c r="F28" s="208"/>
      <c r="G28" s="132"/>
      <c r="H28" s="134"/>
    </row>
    <row r="29" spans="1:8" ht="27.75" customHeight="1" x14ac:dyDescent="0.25">
      <c r="B29" s="135"/>
      <c r="C29" s="213" t="s">
        <v>27</v>
      </c>
      <c r="D29" s="214"/>
      <c r="E29" s="207" t="s">
        <v>28</v>
      </c>
      <c r="F29" s="208"/>
      <c r="G29" s="132"/>
      <c r="H29" s="134"/>
    </row>
    <row r="30" spans="1:8" ht="28.5" customHeight="1" x14ac:dyDescent="0.25">
      <c r="B30" s="135"/>
      <c r="C30" s="213" t="s">
        <v>29</v>
      </c>
      <c r="D30" s="214"/>
      <c r="E30" s="207" t="s">
        <v>30</v>
      </c>
      <c r="F30" s="208"/>
      <c r="G30" s="132"/>
      <c r="H30" s="134"/>
    </row>
    <row r="31" spans="1:8" ht="72.75" customHeight="1" x14ac:dyDescent="0.25">
      <c r="B31" s="135"/>
      <c r="C31" s="213" t="s">
        <v>31</v>
      </c>
      <c r="D31" s="214"/>
      <c r="E31" s="207" t="s">
        <v>32</v>
      </c>
      <c r="F31" s="208"/>
      <c r="G31" s="132"/>
      <c r="H31" s="134"/>
    </row>
    <row r="32" spans="1:8" ht="64.5" customHeight="1" x14ac:dyDescent="0.25">
      <c r="B32" s="135"/>
      <c r="C32" s="213" t="s">
        <v>33</v>
      </c>
      <c r="D32" s="214"/>
      <c r="E32" s="207" t="s">
        <v>34</v>
      </c>
      <c r="F32" s="208"/>
      <c r="G32" s="132"/>
      <c r="H32" s="134"/>
    </row>
    <row r="33" spans="2:8" ht="71.25" customHeight="1" x14ac:dyDescent="0.25">
      <c r="B33" s="135"/>
      <c r="C33" s="205" t="s">
        <v>35</v>
      </c>
      <c r="D33" s="206"/>
      <c r="E33" s="207" t="s">
        <v>36</v>
      </c>
      <c r="F33" s="208"/>
      <c r="G33" s="132"/>
      <c r="H33" s="134"/>
    </row>
    <row r="34" spans="2:8" ht="55.5" customHeight="1" x14ac:dyDescent="0.25">
      <c r="B34" s="135"/>
      <c r="C34" s="205" t="s">
        <v>37</v>
      </c>
      <c r="D34" s="206"/>
      <c r="E34" s="207" t="s">
        <v>38</v>
      </c>
      <c r="F34" s="208"/>
      <c r="G34" s="132"/>
      <c r="H34" s="134"/>
    </row>
    <row r="35" spans="2:8" ht="42" customHeight="1" x14ac:dyDescent="0.25">
      <c r="B35" s="135"/>
      <c r="C35" s="205" t="s">
        <v>39</v>
      </c>
      <c r="D35" s="206"/>
      <c r="E35" s="207" t="s">
        <v>40</v>
      </c>
      <c r="F35" s="208"/>
      <c r="G35" s="132"/>
      <c r="H35" s="134"/>
    </row>
    <row r="36" spans="2:8" ht="59.25" customHeight="1" x14ac:dyDescent="0.25">
      <c r="B36" s="135"/>
      <c r="C36" s="205" t="s">
        <v>41</v>
      </c>
      <c r="D36" s="206"/>
      <c r="E36" s="207" t="s">
        <v>42</v>
      </c>
      <c r="F36" s="208"/>
      <c r="G36" s="132"/>
      <c r="H36" s="134"/>
    </row>
    <row r="37" spans="2:8" ht="23.25" customHeight="1" x14ac:dyDescent="0.25">
      <c r="B37" s="135"/>
      <c r="C37" s="205" t="s">
        <v>43</v>
      </c>
      <c r="D37" s="206"/>
      <c r="E37" s="207" t="s">
        <v>44</v>
      </c>
      <c r="F37" s="208"/>
      <c r="G37" s="132"/>
      <c r="H37" s="134"/>
    </row>
    <row r="38" spans="2:8" ht="30.75" customHeight="1" x14ac:dyDescent="0.25">
      <c r="B38" s="135"/>
      <c r="C38" s="205" t="s">
        <v>45</v>
      </c>
      <c r="D38" s="206"/>
      <c r="E38" s="207" t="s">
        <v>46</v>
      </c>
      <c r="F38" s="208"/>
      <c r="G38" s="132"/>
      <c r="H38" s="134"/>
    </row>
    <row r="39" spans="2:8" ht="35.25" customHeight="1" x14ac:dyDescent="0.25">
      <c r="B39" s="135"/>
      <c r="C39" s="205" t="s">
        <v>45</v>
      </c>
      <c r="D39" s="206"/>
      <c r="E39" s="207" t="s">
        <v>46</v>
      </c>
      <c r="F39" s="208"/>
      <c r="G39" s="132"/>
      <c r="H39" s="134"/>
    </row>
    <row r="40" spans="2:8" ht="33" customHeight="1" x14ac:dyDescent="0.25">
      <c r="B40" s="135"/>
      <c r="C40" s="205" t="s">
        <v>47</v>
      </c>
      <c r="D40" s="206"/>
      <c r="E40" s="207" t="s">
        <v>48</v>
      </c>
      <c r="F40" s="208"/>
      <c r="G40" s="132"/>
      <c r="H40" s="134"/>
    </row>
    <row r="41" spans="2:8" ht="30" customHeight="1" x14ac:dyDescent="0.25">
      <c r="B41" s="135"/>
      <c r="C41" s="205" t="s">
        <v>49</v>
      </c>
      <c r="D41" s="206"/>
      <c r="E41" s="207" t="s">
        <v>50</v>
      </c>
      <c r="F41" s="208"/>
      <c r="G41" s="132"/>
      <c r="H41" s="134"/>
    </row>
    <row r="42" spans="2:8" ht="35.25" customHeight="1" x14ac:dyDescent="0.25">
      <c r="B42" s="135"/>
      <c r="C42" s="205" t="s">
        <v>51</v>
      </c>
      <c r="D42" s="206"/>
      <c r="E42" s="207" t="s">
        <v>52</v>
      </c>
      <c r="F42" s="208"/>
      <c r="G42" s="132"/>
      <c r="H42" s="134"/>
    </row>
    <row r="43" spans="2:8" ht="31.5" customHeight="1" x14ac:dyDescent="0.25">
      <c r="B43" s="135"/>
      <c r="C43" s="205" t="s">
        <v>53</v>
      </c>
      <c r="D43" s="206"/>
      <c r="E43" s="207" t="s">
        <v>54</v>
      </c>
      <c r="F43" s="208"/>
      <c r="G43" s="132"/>
      <c r="H43" s="134"/>
    </row>
    <row r="44" spans="2:8" ht="54" customHeight="1" x14ac:dyDescent="0.25">
      <c r="B44" s="135"/>
      <c r="C44" s="205" t="s">
        <v>55</v>
      </c>
      <c r="D44" s="206"/>
      <c r="E44" s="207" t="s">
        <v>56</v>
      </c>
      <c r="F44" s="208"/>
      <c r="G44" s="132"/>
      <c r="H44" s="134"/>
    </row>
    <row r="45" spans="2:8" ht="59.25" customHeight="1" x14ac:dyDescent="0.25">
      <c r="B45" s="135"/>
      <c r="C45" s="205" t="s">
        <v>57</v>
      </c>
      <c r="D45" s="206"/>
      <c r="E45" s="207" t="s">
        <v>58</v>
      </c>
      <c r="F45" s="208"/>
      <c r="G45" s="132"/>
      <c r="H45" s="134"/>
    </row>
    <row r="46" spans="2:8" ht="84" customHeight="1" x14ac:dyDescent="0.25">
      <c r="B46" s="135"/>
      <c r="C46" s="205" t="s">
        <v>59</v>
      </c>
      <c r="D46" s="206"/>
      <c r="E46" s="207" t="s">
        <v>60</v>
      </c>
      <c r="F46" s="208"/>
      <c r="G46" s="132"/>
      <c r="H46" s="134"/>
    </row>
    <row r="47" spans="2:8" ht="82.5" customHeight="1" x14ac:dyDescent="0.25">
      <c r="B47" s="135"/>
      <c r="C47" s="205" t="s">
        <v>61</v>
      </c>
      <c r="D47" s="206"/>
      <c r="E47" s="207" t="s">
        <v>62</v>
      </c>
      <c r="F47" s="208"/>
      <c r="G47" s="132"/>
      <c r="H47" s="134"/>
    </row>
    <row r="48" spans="2:8" ht="46.5" customHeight="1" thickBot="1" x14ac:dyDescent="0.3">
      <c r="B48" s="135"/>
      <c r="C48" s="209"/>
      <c r="D48" s="210"/>
      <c r="E48" s="211"/>
      <c r="F48" s="212"/>
      <c r="G48" s="132"/>
      <c r="H48" s="134"/>
    </row>
    <row r="49" spans="2:8" ht="6.75" customHeight="1" thickTop="1" x14ac:dyDescent="0.25">
      <c r="B49" s="135"/>
      <c r="C49" s="136"/>
      <c r="D49" s="136"/>
      <c r="E49" s="137"/>
      <c r="F49" s="137"/>
      <c r="G49" s="132"/>
      <c r="H49" s="134"/>
    </row>
    <row r="50" spans="2:8" x14ac:dyDescent="0.25">
      <c r="B50" s="135"/>
      <c r="C50" s="138"/>
      <c r="D50" s="138"/>
      <c r="E50" s="138"/>
      <c r="F50" s="138"/>
      <c r="G50" s="132"/>
      <c r="H50" s="134"/>
    </row>
    <row r="51" spans="2:8" ht="21" customHeight="1" x14ac:dyDescent="0.25">
      <c r="B51" s="139" t="s">
        <v>63</v>
      </c>
      <c r="C51" s="138"/>
      <c r="D51" s="138"/>
      <c r="E51" s="138"/>
      <c r="F51" s="138"/>
      <c r="G51" s="138"/>
      <c r="H51" s="140"/>
    </row>
    <row r="52" spans="2:8" ht="20.25" customHeight="1" x14ac:dyDescent="0.25">
      <c r="B52" s="139" t="s">
        <v>64</v>
      </c>
      <c r="C52" s="138"/>
      <c r="D52" s="138"/>
      <c r="E52" s="138"/>
      <c r="F52" s="138"/>
      <c r="G52" s="138"/>
      <c r="H52" s="140"/>
    </row>
    <row r="53" spans="2:8" ht="20.25" customHeight="1" x14ac:dyDescent="0.25">
      <c r="B53" s="139" t="s">
        <v>65</v>
      </c>
      <c r="C53" s="138"/>
      <c r="D53" s="138"/>
      <c r="E53" s="138"/>
      <c r="F53" s="138"/>
      <c r="G53" s="138"/>
      <c r="H53" s="140"/>
    </row>
    <row r="54" spans="2:8" ht="20.25" customHeight="1" x14ac:dyDescent="0.25">
      <c r="B54" s="139" t="s">
        <v>66</v>
      </c>
      <c r="C54" s="138"/>
      <c r="D54" s="138"/>
      <c r="E54" s="138"/>
      <c r="F54" s="138"/>
      <c r="G54" s="138"/>
      <c r="H54" s="140"/>
    </row>
    <row r="55" spans="2:8" ht="14.65" customHeight="1" x14ac:dyDescent="0.25">
      <c r="B55" s="139" t="s">
        <v>67</v>
      </c>
      <c r="C55" s="138"/>
      <c r="D55" s="138"/>
      <c r="E55" s="138"/>
      <c r="F55" s="138"/>
      <c r="G55" s="138"/>
      <c r="H55" s="140"/>
    </row>
    <row r="56" spans="2:8" ht="15.75" thickBot="1" x14ac:dyDescent="0.3">
      <c r="B56" s="141"/>
      <c r="C56" s="142"/>
      <c r="D56" s="142"/>
      <c r="E56" s="142"/>
      <c r="F56" s="142"/>
      <c r="G56" s="142"/>
      <c r="H56" s="143"/>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157</v>
      </c>
    </row>
    <row r="4" spans="1:1" x14ac:dyDescent="0.2">
      <c r="A4" s="10" t="s">
        <v>166</v>
      </c>
    </row>
    <row r="5" spans="1:1" x14ac:dyDescent="0.2">
      <c r="A5" s="10" t="s">
        <v>265</v>
      </c>
    </row>
    <row r="6" spans="1:1" x14ac:dyDescent="0.2">
      <c r="A6" s="10" t="s">
        <v>267</v>
      </c>
    </row>
    <row r="7" spans="1:1" x14ac:dyDescent="0.2">
      <c r="A7" s="10" t="s">
        <v>158</v>
      </c>
    </row>
    <row r="8" spans="1:1" x14ac:dyDescent="0.2">
      <c r="A8" s="10" t="s">
        <v>159</v>
      </c>
    </row>
    <row r="9" spans="1:1" x14ac:dyDescent="0.2">
      <c r="A9" s="10" t="s">
        <v>273</v>
      </c>
    </row>
    <row r="10" spans="1:1" x14ac:dyDescent="0.2">
      <c r="A10" s="10" t="s">
        <v>160</v>
      </c>
    </row>
    <row r="11" spans="1:1" x14ac:dyDescent="0.2">
      <c r="A11" s="10" t="s">
        <v>276</v>
      </c>
    </row>
    <row r="12" spans="1:1" x14ac:dyDescent="0.2">
      <c r="A12" s="10" t="s">
        <v>296</v>
      </c>
    </row>
    <row r="13" spans="1:1" x14ac:dyDescent="0.2">
      <c r="A13" s="10" t="s">
        <v>297</v>
      </c>
    </row>
    <row r="14" spans="1:1" x14ac:dyDescent="0.2">
      <c r="A14" s="10" t="s">
        <v>298</v>
      </c>
    </row>
    <row r="16" spans="1:1" x14ac:dyDescent="0.2">
      <c r="A16" s="10" t="s">
        <v>299</v>
      </c>
    </row>
    <row r="17" spans="1:1" x14ac:dyDescent="0.2">
      <c r="A17" s="10" t="s">
        <v>282</v>
      </c>
    </row>
    <row r="18" spans="1:1" x14ac:dyDescent="0.2">
      <c r="A18" s="10" t="s">
        <v>284</v>
      </c>
    </row>
    <row r="20" spans="1:1" x14ac:dyDescent="0.2">
      <c r="A20" s="10" t="s">
        <v>287</v>
      </c>
    </row>
    <row r="21" spans="1:1" x14ac:dyDescent="0.2">
      <c r="A21" s="10"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2"/>
  <sheetViews>
    <sheetView showGridLines="0" topLeftCell="A29" zoomScale="90" zoomScaleNormal="90" workbookViewId="0">
      <selection activeCell="B1" sqref="B1"/>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4" t="s">
        <v>68</v>
      </c>
    </row>
    <row r="2" spans="2:52" ht="18" customHeight="1" thickBot="1" x14ac:dyDescent="0.3">
      <c r="B2" s="313"/>
      <c r="C2" s="316" t="s">
        <v>69</v>
      </c>
      <c r="D2" s="317"/>
      <c r="E2" s="317"/>
      <c r="F2" s="145" t="s">
        <v>70</v>
      </c>
      <c r="AZ2" s="144" t="s">
        <v>71</v>
      </c>
    </row>
    <row r="3" spans="2:52" ht="18" customHeight="1" thickBot="1" x14ac:dyDescent="0.3">
      <c r="B3" s="314"/>
      <c r="C3" s="318"/>
      <c r="D3" s="319"/>
      <c r="E3" s="319"/>
      <c r="F3" s="146" t="s">
        <v>72</v>
      </c>
      <c r="AZ3" s="144" t="s">
        <v>73</v>
      </c>
    </row>
    <row r="4" spans="2:52" ht="18" customHeight="1" thickBot="1" x14ac:dyDescent="0.3">
      <c r="B4" s="314"/>
      <c r="C4" s="318"/>
      <c r="D4" s="319"/>
      <c r="E4" s="319"/>
      <c r="F4" s="146" t="s">
        <v>74</v>
      </c>
      <c r="AZ4" s="144" t="s">
        <v>75</v>
      </c>
    </row>
    <row r="5" spans="2:52" ht="18" customHeight="1" thickBot="1" x14ac:dyDescent="0.3">
      <c r="B5" s="315"/>
      <c r="C5" s="320"/>
      <c r="D5" s="321"/>
      <c r="E5" s="321"/>
      <c r="F5" s="146" t="s">
        <v>76</v>
      </c>
      <c r="AZ5" s="147"/>
    </row>
    <row r="6" spans="2:52" ht="18" customHeight="1" thickBot="1" x14ac:dyDescent="0.3">
      <c r="B6" s="148"/>
      <c r="C6" s="149"/>
      <c r="D6" s="149"/>
      <c r="E6" s="149"/>
      <c r="F6" s="150"/>
      <c r="AZ6" s="147"/>
    </row>
    <row r="7" spans="2:52" ht="33.4" customHeight="1" x14ac:dyDescent="0.25">
      <c r="B7" s="151" t="s">
        <v>77</v>
      </c>
      <c r="C7" s="322" t="s">
        <v>78</v>
      </c>
      <c r="D7" s="323"/>
      <c r="E7" s="323"/>
      <c r="F7" s="324"/>
      <c r="AZ7" s="147"/>
    </row>
    <row r="8" spans="2:52" ht="53.25" customHeight="1" thickBot="1" x14ac:dyDescent="0.3">
      <c r="B8" s="152" t="s">
        <v>79</v>
      </c>
      <c r="C8" s="325" t="s">
        <v>80</v>
      </c>
      <c r="D8" s="326"/>
      <c r="E8" s="326"/>
      <c r="F8" s="327"/>
      <c r="AZ8" s="147"/>
    </row>
    <row r="9" spans="2:52" ht="16.5" thickBot="1" x14ac:dyDescent="0.3">
      <c r="B9" s="328"/>
      <c r="C9" s="328"/>
      <c r="D9" s="328"/>
      <c r="E9" s="328"/>
      <c r="F9" s="328"/>
    </row>
    <row r="10" spans="2:52" ht="15.6" customHeight="1" thickBot="1" x14ac:dyDescent="0.3">
      <c r="B10" s="329" t="s">
        <v>69</v>
      </c>
      <c r="C10" s="330"/>
      <c r="D10" s="330"/>
      <c r="E10" s="330"/>
      <c r="F10" s="331"/>
    </row>
    <row r="11" spans="2:52" ht="32.25" thickBot="1" x14ac:dyDescent="0.3">
      <c r="B11" s="332" t="s">
        <v>81</v>
      </c>
      <c r="C11" s="333"/>
      <c r="D11" s="153" t="s">
        <v>82</v>
      </c>
      <c r="E11" s="153" t="s">
        <v>83</v>
      </c>
      <c r="F11" s="154" t="s">
        <v>84</v>
      </c>
    </row>
    <row r="12" spans="2:52" ht="188.25" customHeight="1" thickBot="1" x14ac:dyDescent="0.3">
      <c r="B12" s="334" t="s">
        <v>85</v>
      </c>
      <c r="C12" s="335"/>
      <c r="D12" s="155" t="s">
        <v>86</v>
      </c>
      <c r="E12" s="156" t="s">
        <v>87</v>
      </c>
      <c r="F12" s="157" t="s">
        <v>88</v>
      </c>
    </row>
    <row r="14" spans="2:52" ht="18" x14ac:dyDescent="0.25">
      <c r="B14" s="336" t="s">
        <v>89</v>
      </c>
      <c r="C14" s="336"/>
      <c r="D14" s="336"/>
      <c r="E14" s="336"/>
      <c r="F14" s="336"/>
    </row>
    <row r="15" spans="2:52" ht="15.75" x14ac:dyDescent="0.25">
      <c r="B15" s="158"/>
    </row>
    <row r="16" spans="2:52" ht="15.75" thickBot="1" x14ac:dyDescent="0.3">
      <c r="B16" s="159"/>
    </row>
    <row r="17" spans="2:6" ht="16.5" thickBot="1" x14ac:dyDescent="0.3">
      <c r="B17" s="282" t="s">
        <v>90</v>
      </c>
      <c r="C17" s="337"/>
      <c r="D17" s="283"/>
      <c r="E17" s="282" t="s">
        <v>91</v>
      </c>
      <c r="F17" s="283"/>
    </row>
    <row r="18" spans="2:6" ht="15" customHeight="1" x14ac:dyDescent="0.25">
      <c r="B18" s="308" t="s">
        <v>92</v>
      </c>
      <c r="C18" s="309"/>
      <c r="D18" s="310"/>
      <c r="E18" s="311" t="s">
        <v>93</v>
      </c>
      <c r="F18" s="312"/>
    </row>
    <row r="19" spans="2:6" ht="15" customHeight="1" x14ac:dyDescent="0.25">
      <c r="B19" s="303" t="s">
        <v>94</v>
      </c>
      <c r="C19" s="304"/>
      <c r="D19" s="273"/>
      <c r="E19" s="303"/>
      <c r="F19" s="273"/>
    </row>
    <row r="20" spans="2:6" ht="15" customHeight="1" x14ac:dyDescent="0.25">
      <c r="B20" s="303" t="s">
        <v>95</v>
      </c>
      <c r="C20" s="304"/>
      <c r="D20" s="273"/>
      <c r="E20" s="262"/>
      <c r="F20" s="264"/>
    </row>
    <row r="21" spans="2:6" ht="32.25" customHeight="1" x14ac:dyDescent="0.25">
      <c r="B21" s="303" t="s">
        <v>96</v>
      </c>
      <c r="C21" s="304"/>
      <c r="D21" s="273"/>
      <c r="E21" s="267"/>
      <c r="F21" s="266"/>
    </row>
    <row r="22" spans="2:6" ht="30.75" customHeight="1" x14ac:dyDescent="0.25">
      <c r="B22" s="305" t="s">
        <v>97</v>
      </c>
      <c r="C22" s="306"/>
      <c r="D22" s="307"/>
      <c r="E22" s="267"/>
      <c r="F22" s="266"/>
    </row>
    <row r="23" spans="2:6" ht="15" customHeight="1" x14ac:dyDescent="0.25">
      <c r="B23" s="305" t="s">
        <v>98</v>
      </c>
      <c r="C23" s="306"/>
      <c r="D23" s="307"/>
      <c r="E23" s="262"/>
      <c r="F23" s="264"/>
    </row>
    <row r="24" spans="2:6" ht="15.75" customHeight="1" x14ac:dyDescent="0.25">
      <c r="B24" s="295" t="s">
        <v>99</v>
      </c>
      <c r="C24" s="296"/>
      <c r="D24" s="297"/>
      <c r="E24" s="267"/>
      <c r="F24" s="266"/>
    </row>
    <row r="25" spans="2:6" ht="16.5" hidden="1" x14ac:dyDescent="0.25">
      <c r="B25" s="288"/>
      <c r="C25" s="289"/>
      <c r="D25" s="290"/>
      <c r="E25" s="298"/>
      <c r="F25" s="299"/>
    </row>
    <row r="26" spans="2:6" ht="15" hidden="1" customHeight="1" x14ac:dyDescent="0.25">
      <c r="B26" s="300"/>
      <c r="C26" s="301"/>
      <c r="D26" s="302"/>
      <c r="E26" s="291"/>
      <c r="F26" s="292"/>
    </row>
    <row r="27" spans="2:6" ht="15" hidden="1" customHeight="1" x14ac:dyDescent="0.25">
      <c r="B27" s="288"/>
      <c r="C27" s="289"/>
      <c r="D27" s="290"/>
      <c r="E27" s="291"/>
      <c r="F27" s="292"/>
    </row>
    <row r="28" spans="2:6" ht="15" hidden="1" customHeight="1" x14ac:dyDescent="0.25">
      <c r="B28" s="288"/>
      <c r="C28" s="289"/>
      <c r="D28" s="290"/>
      <c r="E28" s="291"/>
      <c r="F28" s="292"/>
    </row>
    <row r="29" spans="2:6" ht="15" customHeight="1" x14ac:dyDescent="0.25">
      <c r="B29" s="288"/>
      <c r="C29" s="289"/>
      <c r="D29" s="290"/>
      <c r="E29" s="293"/>
      <c r="F29" s="294"/>
    </row>
    <row r="30" spans="2:6" ht="15" customHeight="1" thickBot="1" x14ac:dyDescent="0.35">
      <c r="B30" s="275"/>
      <c r="C30" s="276"/>
      <c r="D30" s="277"/>
      <c r="E30" s="278"/>
      <c r="F30" s="279"/>
    </row>
    <row r="31" spans="2:6" ht="15" customHeight="1" thickBot="1" x14ac:dyDescent="0.3">
      <c r="B31" s="280" t="s">
        <v>100</v>
      </c>
      <c r="C31" s="281"/>
      <c r="D31" s="281"/>
      <c r="E31" s="282" t="s">
        <v>101</v>
      </c>
      <c r="F31" s="283"/>
    </row>
    <row r="32" spans="2:6" ht="43.5" customHeight="1" x14ac:dyDescent="0.25">
      <c r="B32" s="284" t="s">
        <v>102</v>
      </c>
      <c r="C32" s="285"/>
      <c r="D32" s="286"/>
      <c r="E32" s="287" t="s">
        <v>103</v>
      </c>
      <c r="F32" s="286"/>
    </row>
    <row r="33" spans="2:6" ht="31.5" customHeight="1" x14ac:dyDescent="0.25">
      <c r="B33" s="267" t="s">
        <v>104</v>
      </c>
      <c r="C33" s="268"/>
      <c r="D33" s="266"/>
      <c r="E33" s="265" t="s">
        <v>105</v>
      </c>
      <c r="F33" s="266"/>
    </row>
    <row r="34" spans="2:6" ht="33.75" customHeight="1" x14ac:dyDescent="0.25">
      <c r="B34" s="267" t="s">
        <v>106</v>
      </c>
      <c r="C34" s="268"/>
      <c r="D34" s="266"/>
      <c r="E34" s="265" t="s">
        <v>107</v>
      </c>
      <c r="F34" s="266"/>
    </row>
    <row r="35" spans="2:6" ht="33" customHeight="1" x14ac:dyDescent="0.25">
      <c r="B35" s="267" t="s">
        <v>108</v>
      </c>
      <c r="C35" s="268"/>
      <c r="D35" s="266"/>
      <c r="E35" s="265" t="s">
        <v>109</v>
      </c>
      <c r="F35" s="266"/>
    </row>
    <row r="36" spans="2:6" ht="16.5" x14ac:dyDescent="0.25">
      <c r="B36" s="262" t="s">
        <v>110</v>
      </c>
      <c r="C36" s="263"/>
      <c r="D36" s="264"/>
      <c r="E36" s="272"/>
      <c r="F36" s="273"/>
    </row>
    <row r="37" spans="2:6" ht="16.5" hidden="1" x14ac:dyDescent="0.25">
      <c r="B37" s="262"/>
      <c r="C37" s="263"/>
      <c r="D37" s="264"/>
      <c r="E37" s="274"/>
      <c r="F37" s="264"/>
    </row>
    <row r="38" spans="2:6" ht="16.5" hidden="1" x14ac:dyDescent="0.25">
      <c r="B38" s="262"/>
      <c r="C38" s="263"/>
      <c r="D38" s="264"/>
      <c r="E38" s="265"/>
      <c r="F38" s="266"/>
    </row>
    <row r="39" spans="2:6" ht="16.5" hidden="1" x14ac:dyDescent="0.25">
      <c r="B39" s="262"/>
      <c r="C39" s="263"/>
      <c r="D39" s="264"/>
      <c r="E39" s="265"/>
      <c r="F39" s="266"/>
    </row>
    <row r="40" spans="2:6" ht="16.5" hidden="1" x14ac:dyDescent="0.25">
      <c r="B40" s="267"/>
      <c r="C40" s="268"/>
      <c r="D40" s="266"/>
      <c r="E40" s="265"/>
      <c r="F40" s="266"/>
    </row>
    <row r="41" spans="2:6" ht="16.5" x14ac:dyDescent="0.3">
      <c r="B41" s="269"/>
      <c r="C41" s="270"/>
      <c r="D41" s="271"/>
      <c r="E41" s="270"/>
      <c r="F41" s="271"/>
    </row>
    <row r="42" spans="2:6" ht="17.25" thickBot="1" x14ac:dyDescent="0.35">
      <c r="B42" s="257"/>
      <c r="C42" s="258"/>
      <c r="D42" s="259"/>
      <c r="E42" s="260"/>
      <c r="F42" s="261"/>
    </row>
  </sheetData>
  <mergeCells count="61">
    <mergeCell ref="B10:F10"/>
    <mergeCell ref="B11:C11"/>
    <mergeCell ref="B12:C12"/>
    <mergeCell ref="B14:F14"/>
    <mergeCell ref="B17:D17"/>
    <mergeCell ref="E17:F17"/>
    <mergeCell ref="B2:B5"/>
    <mergeCell ref="C2:E5"/>
    <mergeCell ref="C7:F7"/>
    <mergeCell ref="C8:F8"/>
    <mergeCell ref="B9:F9"/>
    <mergeCell ref="B19:D19"/>
    <mergeCell ref="E19:F19"/>
    <mergeCell ref="B20:D20"/>
    <mergeCell ref="E20:F20"/>
    <mergeCell ref="B18:D18"/>
    <mergeCell ref="E18:F18"/>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42:D42"/>
    <mergeCell ref="E42:F42"/>
    <mergeCell ref="B39:D39"/>
    <mergeCell ref="E39:F39"/>
    <mergeCell ref="B40:D40"/>
    <mergeCell ref="E40:F40"/>
    <mergeCell ref="B41:D41"/>
    <mergeCell ref="E41:F41"/>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CV112"/>
  <sheetViews>
    <sheetView tabSelected="1" topLeftCell="S45" zoomScaleNormal="100" workbookViewId="0">
      <selection activeCell="AE50" sqref="AE50"/>
    </sheetView>
  </sheetViews>
  <sheetFormatPr baseColWidth="10" defaultColWidth="11.42578125" defaultRowHeight="16.5" x14ac:dyDescent="0.3"/>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5" customWidth="1"/>
    <col min="16" max="16" width="43.5703125" style="178"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100" ht="15" customHeight="1" x14ac:dyDescent="0.3">
      <c r="A1" s="438"/>
      <c r="B1" s="439"/>
      <c r="C1" s="439"/>
      <c r="D1" s="440"/>
      <c r="E1" s="410" t="s">
        <v>111</v>
      </c>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2"/>
      <c r="AJ1" s="405" t="s">
        <v>112</v>
      </c>
      <c r="AK1" s="406"/>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row>
    <row r="2" spans="1:100" ht="15" customHeight="1" x14ac:dyDescent="0.3">
      <c r="A2" s="441"/>
      <c r="B2" s="442"/>
      <c r="C2" s="442"/>
      <c r="D2" s="443"/>
      <c r="E2" s="413"/>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5"/>
      <c r="AJ2" s="407" t="s">
        <v>113</v>
      </c>
      <c r="AK2" s="40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row>
    <row r="3" spans="1:100" ht="15" customHeight="1" x14ac:dyDescent="0.3">
      <c r="A3" s="441"/>
      <c r="B3" s="442"/>
      <c r="C3" s="442"/>
      <c r="D3" s="443"/>
      <c r="E3" s="413"/>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5"/>
      <c r="AJ3" s="407" t="s">
        <v>114</v>
      </c>
      <c r="AK3" s="409"/>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row>
    <row r="4" spans="1:100" ht="15" customHeight="1" x14ac:dyDescent="0.3">
      <c r="A4" s="444"/>
      <c r="B4" s="445"/>
      <c r="C4" s="445"/>
      <c r="D4" s="446"/>
      <c r="E4" s="416"/>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8"/>
      <c r="AJ4" s="405" t="s">
        <v>115</v>
      </c>
      <c r="AK4" s="406"/>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row>
    <row r="5" spans="1:100" ht="16.5" customHeight="1" x14ac:dyDescent="0.3">
      <c r="A5" s="27"/>
      <c r="B5" s="28"/>
      <c r="C5" s="27"/>
      <c r="D5" s="27"/>
      <c r="E5" s="8"/>
      <c r="F5" s="26"/>
      <c r="G5" s="8"/>
      <c r="H5" s="8"/>
      <c r="I5" s="8"/>
      <c r="J5" s="8"/>
      <c r="K5" s="8"/>
      <c r="L5" s="8"/>
      <c r="M5" s="8"/>
      <c r="N5" s="8"/>
      <c r="O5" s="26"/>
      <c r="P5" s="17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row>
    <row r="6" spans="1:100" ht="26.25" customHeight="1" x14ac:dyDescent="0.3">
      <c r="A6" s="465" t="s">
        <v>116</v>
      </c>
      <c r="B6" s="466"/>
      <c r="C6" s="447" t="s">
        <v>78</v>
      </c>
      <c r="D6" s="448"/>
      <c r="E6" s="448"/>
      <c r="F6" s="448"/>
      <c r="G6" s="448"/>
      <c r="H6" s="448"/>
      <c r="I6" s="448"/>
      <c r="J6" s="448"/>
      <c r="K6" s="448"/>
      <c r="L6" s="448"/>
      <c r="M6" s="448"/>
      <c r="N6" s="449"/>
      <c r="O6" s="434"/>
      <c r="P6" s="434"/>
      <c r="Q6" s="434"/>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row>
    <row r="7" spans="1:100" ht="53.25" customHeight="1" x14ac:dyDescent="0.3">
      <c r="A7" s="465" t="s">
        <v>117</v>
      </c>
      <c r="B7" s="466"/>
      <c r="C7" s="473" t="s">
        <v>118</v>
      </c>
      <c r="D7" s="474"/>
      <c r="E7" s="474"/>
      <c r="F7" s="474"/>
      <c r="G7" s="474"/>
      <c r="H7" s="474"/>
      <c r="I7" s="474"/>
      <c r="J7" s="474"/>
      <c r="K7" s="474"/>
      <c r="L7" s="474"/>
      <c r="M7" s="474"/>
      <c r="N7" s="475"/>
      <c r="O7" s="26"/>
      <c r="P7" s="177"/>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row>
    <row r="8" spans="1:100" ht="52.5" customHeight="1" x14ac:dyDescent="0.3">
      <c r="A8" s="465" t="s">
        <v>119</v>
      </c>
      <c r="B8" s="466"/>
      <c r="C8" s="473" t="s">
        <v>120</v>
      </c>
      <c r="D8" s="474"/>
      <c r="E8" s="474"/>
      <c r="F8" s="474"/>
      <c r="G8" s="474"/>
      <c r="H8" s="474"/>
      <c r="I8" s="474"/>
      <c r="J8" s="474"/>
      <c r="K8" s="474"/>
      <c r="L8" s="474"/>
      <c r="M8" s="474"/>
      <c r="N8" s="475"/>
      <c r="O8" s="26"/>
      <c r="P8" s="177"/>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row>
    <row r="9" spans="1:100" x14ac:dyDescent="0.3">
      <c r="A9" s="435" t="s">
        <v>121</v>
      </c>
      <c r="B9" s="436"/>
      <c r="C9" s="436"/>
      <c r="D9" s="436"/>
      <c r="E9" s="436"/>
      <c r="F9" s="436"/>
      <c r="G9" s="437"/>
      <c r="H9" s="435" t="s">
        <v>122</v>
      </c>
      <c r="I9" s="436"/>
      <c r="J9" s="436"/>
      <c r="K9" s="436"/>
      <c r="L9" s="436"/>
      <c r="M9" s="436"/>
      <c r="N9" s="437"/>
      <c r="O9" s="435" t="s">
        <v>123</v>
      </c>
      <c r="P9" s="436"/>
      <c r="Q9" s="436"/>
      <c r="R9" s="436"/>
      <c r="S9" s="436"/>
      <c r="T9" s="436"/>
      <c r="U9" s="436"/>
      <c r="V9" s="436"/>
      <c r="W9" s="437"/>
      <c r="X9" s="435" t="s">
        <v>124</v>
      </c>
      <c r="Y9" s="436"/>
      <c r="Z9" s="436"/>
      <c r="AA9" s="436"/>
      <c r="AB9" s="436"/>
      <c r="AC9" s="436"/>
      <c r="AD9" s="437"/>
      <c r="AE9" s="435" t="s">
        <v>125</v>
      </c>
      <c r="AF9" s="436"/>
      <c r="AG9" s="436"/>
      <c r="AH9" s="436"/>
      <c r="AI9" s="436"/>
      <c r="AJ9" s="436"/>
      <c r="AK9" s="437"/>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row>
    <row r="10" spans="1:100" ht="16.5" customHeight="1" x14ac:dyDescent="0.3">
      <c r="A10" s="467" t="s">
        <v>126</v>
      </c>
      <c r="B10" s="470" t="s">
        <v>23</v>
      </c>
      <c r="C10" s="433" t="s">
        <v>25</v>
      </c>
      <c r="D10" s="433" t="s">
        <v>27</v>
      </c>
      <c r="E10" s="469" t="s">
        <v>29</v>
      </c>
      <c r="F10" s="432" t="s">
        <v>31</v>
      </c>
      <c r="G10" s="433" t="s">
        <v>127</v>
      </c>
      <c r="H10" s="477" t="s">
        <v>128</v>
      </c>
      <c r="I10" s="478" t="s">
        <v>129</v>
      </c>
      <c r="J10" s="432" t="s">
        <v>130</v>
      </c>
      <c r="K10" s="432" t="s">
        <v>131</v>
      </c>
      <c r="L10" s="480" t="s">
        <v>132</v>
      </c>
      <c r="M10" s="478" t="s">
        <v>129</v>
      </c>
      <c r="N10" s="433" t="s">
        <v>37</v>
      </c>
      <c r="O10" s="471" t="s">
        <v>133</v>
      </c>
      <c r="P10" s="419" t="s">
        <v>39</v>
      </c>
      <c r="Q10" s="432" t="s">
        <v>41</v>
      </c>
      <c r="R10" s="419" t="s">
        <v>134</v>
      </c>
      <c r="S10" s="419"/>
      <c r="T10" s="419"/>
      <c r="U10" s="419"/>
      <c r="V10" s="419"/>
      <c r="W10" s="419"/>
      <c r="X10" s="476" t="s">
        <v>135</v>
      </c>
      <c r="Y10" s="476" t="s">
        <v>136</v>
      </c>
      <c r="Z10" s="476" t="s">
        <v>129</v>
      </c>
      <c r="AA10" s="476" t="s">
        <v>137</v>
      </c>
      <c r="AB10" s="476" t="s">
        <v>129</v>
      </c>
      <c r="AC10" s="476" t="s">
        <v>138</v>
      </c>
      <c r="AD10" s="471" t="s">
        <v>57</v>
      </c>
      <c r="AE10" s="419" t="s">
        <v>125</v>
      </c>
      <c r="AF10" s="419" t="s">
        <v>139</v>
      </c>
      <c r="AG10" s="419" t="s">
        <v>140</v>
      </c>
      <c r="AH10" s="432" t="s">
        <v>141</v>
      </c>
      <c r="AI10" s="419" t="s">
        <v>142</v>
      </c>
      <c r="AJ10" s="419" t="s">
        <v>143</v>
      </c>
      <c r="AK10" s="419"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row>
    <row r="11" spans="1:100" s="4" customFormat="1" ht="94.5" customHeight="1" x14ac:dyDescent="0.25">
      <c r="A11" s="468"/>
      <c r="B11" s="470"/>
      <c r="C11" s="419"/>
      <c r="D11" s="419"/>
      <c r="E11" s="470"/>
      <c r="F11" s="433"/>
      <c r="G11" s="419"/>
      <c r="H11" s="433"/>
      <c r="I11" s="479"/>
      <c r="J11" s="433"/>
      <c r="K11" s="433"/>
      <c r="L11" s="479"/>
      <c r="M11" s="479"/>
      <c r="N11" s="419"/>
      <c r="O11" s="472"/>
      <c r="P11" s="419"/>
      <c r="Q11" s="433"/>
      <c r="R11" s="7" t="s">
        <v>144</v>
      </c>
      <c r="S11" s="7" t="s">
        <v>145</v>
      </c>
      <c r="T11" s="7" t="s">
        <v>146</v>
      </c>
      <c r="U11" s="7" t="s">
        <v>147</v>
      </c>
      <c r="V11" s="7" t="s">
        <v>148</v>
      </c>
      <c r="W11" s="7" t="s">
        <v>149</v>
      </c>
      <c r="X11" s="476"/>
      <c r="Y11" s="476"/>
      <c r="Z11" s="476"/>
      <c r="AA11" s="476"/>
      <c r="AB11" s="476"/>
      <c r="AC11" s="476"/>
      <c r="AD11" s="472"/>
      <c r="AE11" s="419"/>
      <c r="AF11" s="419"/>
      <c r="AG11" s="419"/>
      <c r="AH11" s="433"/>
      <c r="AI11" s="419"/>
      <c r="AJ11" s="419"/>
      <c r="AK11" s="419"/>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row>
    <row r="12" spans="1:100" s="3" customFormat="1" ht="82.5" customHeight="1" x14ac:dyDescent="0.25">
      <c r="A12" s="338">
        <v>1</v>
      </c>
      <c r="B12" s="481" t="s">
        <v>150</v>
      </c>
      <c r="C12" s="481" t="s">
        <v>151</v>
      </c>
      <c r="D12" s="481" t="s">
        <v>152</v>
      </c>
      <c r="E12" s="493" t="s">
        <v>153</v>
      </c>
      <c r="F12" s="481" t="s">
        <v>154</v>
      </c>
      <c r="G12" s="484">
        <v>50</v>
      </c>
      <c r="H12" s="487" t="str">
        <f>IF(G12&lt;=0,"",IF(G12&lt;=2,"Muy Baja",IF(G12&lt;=24,"Baja",IF(G12&lt;=500,"Media",IF(G12&lt;=5000,"Alta","Muy Alta")))))</f>
        <v>Media</v>
      </c>
      <c r="I12" s="499">
        <f>IF(H12="","",IF(H12="Muy Baja",0.2,IF(H12="Baja",0.4,IF(H12="Media",0.6,IF(H12="Alta",0.8,IF(H12="Muy Alta",1,))))))</f>
        <v>0.6</v>
      </c>
      <c r="J12" s="502" t="s">
        <v>155</v>
      </c>
      <c r="K12" s="499" t="str">
        <f>IF(NOT(ISERROR(MATCH(J12,'Tabla Impacto'!$B$221:$B$223,0))),'Tabla Impacto'!$F$223&amp;"Por favor no seleccionar los criterios de impacto(Afectación Económica o presupuestal y Pérdida Reputacional)",J12)</f>
        <v xml:space="preserve">     Entre 10 y 50 SMLMV </v>
      </c>
      <c r="L12" s="487" t="str">
        <f>IF(OR(K12='Tabla Impacto'!$C$11,K12='Tabla Impacto'!$D$11),"Leve",IF(OR(K12='Tabla Impacto'!$C$12,K12='Tabla Impacto'!$D$12),"Menor",IF(OR(K12='Tabla Impacto'!$C$13,K12='Tabla Impacto'!$D$13),"Moderado",IF(OR(K12='Tabla Impacto'!$C$14,K12='Tabla Impacto'!$D$14),"Mayor",IF(OR(K12='Tabla Impacto'!$C$15,K12='Tabla Impacto'!$D$15),"Catastrófico","")))))</f>
        <v>Menor</v>
      </c>
      <c r="M12" s="499">
        <f>IF(L12="","",IF(L12="Leve",0.2,IF(L12="Menor",0.4,IF(L12="Moderado",0.6,IF(L12="Mayor",0.8,IF(L12="Catastrófico",1,))))))</f>
        <v>0.4</v>
      </c>
      <c r="N12" s="496"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87">
        <v>1</v>
      </c>
      <c r="P12" s="192" t="s">
        <v>156</v>
      </c>
      <c r="Q12" s="190" t="str">
        <f>IF(OR(R12="Preventivo",R12="Detectivo"),"Probabilidad",IF(R12="Correctivo","Impacto",""))</f>
        <v>Probabilidad</v>
      </c>
      <c r="R12" s="183" t="s">
        <v>157</v>
      </c>
      <c r="S12" s="183" t="s">
        <v>158</v>
      </c>
      <c r="T12" s="185" t="str">
        <f>IF(AND(R12="Preventivo",S12="Automático"),"50%",IF(AND(R12="Preventivo",S12="Manual"),"40%",IF(AND(R12="Detectivo",S12="Automático"),"40%",IF(AND(R12="Detectivo",S12="Manual"),"30%",IF(AND(R12="Correctivo",S12="Automático"),"35%",IF(AND(R12="Correctivo",S12="Manual"),"25%",""))))))</f>
        <v>40%</v>
      </c>
      <c r="U12" s="183" t="s">
        <v>159</v>
      </c>
      <c r="V12" s="183" t="s">
        <v>160</v>
      </c>
      <c r="W12" s="183" t="s">
        <v>161</v>
      </c>
      <c r="X12" s="191">
        <f>IFERROR(IF(Q12="Probabilidad",(I12-(+I12*T12)),IF(Q12="Impacto",I12,"")),"")</f>
        <v>0.36</v>
      </c>
      <c r="Y12" s="186" t="str">
        <f>IFERROR(IF(X12="","",IF(X12&lt;=0.2,"Muy Baja",IF(X12&lt;=0.4,"Baja",IF(X12&lt;=0.6,"Media",IF(X12&lt;=0.8,"Alta","Muy Alta"))))),"")</f>
        <v>Baja</v>
      </c>
      <c r="Z12" s="185">
        <f>+X12</f>
        <v>0.36</v>
      </c>
      <c r="AA12" s="186" t="str">
        <f>IFERROR(IF(AB13="","",IF(AB13&lt;=0.2,"Leve",IF(AB13&lt;=0.4,"Menor",IF(AB13&lt;=0.6,"Moderado",IF(AB13&lt;=0.8,"Mayor","Catastrófico"))))),"")</f>
        <v>Menor</v>
      </c>
      <c r="AB12" s="2"/>
      <c r="AC12" s="184"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83" t="s">
        <v>162</v>
      </c>
      <c r="AE12" s="193" t="s">
        <v>163</v>
      </c>
      <c r="AF12" s="193" t="s">
        <v>164</v>
      </c>
      <c r="AG12" s="194">
        <v>45381</v>
      </c>
      <c r="AH12" s="194">
        <v>45641</v>
      </c>
      <c r="AI12" s="174"/>
      <c r="AJ12" s="117"/>
      <c r="AK12" s="162"/>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row>
    <row r="13" spans="1:100" s="3" customFormat="1" ht="93.75" customHeight="1" x14ac:dyDescent="0.25">
      <c r="A13" s="339"/>
      <c r="B13" s="482"/>
      <c r="C13" s="482"/>
      <c r="D13" s="482"/>
      <c r="E13" s="494"/>
      <c r="F13" s="482"/>
      <c r="G13" s="485"/>
      <c r="H13" s="488"/>
      <c r="I13" s="500"/>
      <c r="J13" s="503"/>
      <c r="K13" s="500"/>
      <c r="L13" s="488"/>
      <c r="M13" s="500"/>
      <c r="N13" s="497"/>
      <c r="O13" s="339">
        <v>2</v>
      </c>
      <c r="P13" s="490" t="s">
        <v>165</v>
      </c>
      <c r="Q13" s="424" t="str">
        <f>IF(OR(R13="Preventivo",R13="Detectivo"),"Probabilidad",IF(R13="Correctivo","Impacto",""))</f>
        <v>Probabilidad</v>
      </c>
      <c r="R13" s="379" t="s">
        <v>166</v>
      </c>
      <c r="S13" s="379" t="s">
        <v>158</v>
      </c>
      <c r="T13" s="374" t="str">
        <f>IF(AND(R13="Preventivo",S13="Automático"),"50%",IF(AND(R13="Preventivo",S13="Manual"),"40%",IF(AND(R13="Detectivo",S13="Automático"),"40%",IF(AND(R13="Detectivo",S13="Manual"),"30%",IF(AND(R13="Correctivo",S13="Automático"),"35%",IF(AND(R13="Correctivo",S13="Manual"),"25%",""))))))</f>
        <v>30%</v>
      </c>
      <c r="U13" s="379" t="s">
        <v>159</v>
      </c>
      <c r="V13" s="379" t="s">
        <v>160</v>
      </c>
      <c r="W13" s="379" t="s">
        <v>161</v>
      </c>
      <c r="X13" s="370">
        <v>0.25</v>
      </c>
      <c r="Y13" s="372" t="str">
        <f>IFERROR(IF(X13="","",IF(X13&lt;=0.2,"Muy Baja",IF(X13&lt;=0.4,"Baja",IF(X13&lt;=0.6,"Media",IF(X13&lt;=0.8,"Alta","Muy Alta"))))),"")</f>
        <v>Baja</v>
      </c>
      <c r="Z13" s="374">
        <f>+X13</f>
        <v>0.25</v>
      </c>
      <c r="AA13" s="372" t="s">
        <v>228</v>
      </c>
      <c r="AB13" s="376">
        <f>IFERROR(IF(Q12="Impacto",(M12-(+M12*T12)),IF(Q12="Probabilidad",M12,"")),"")</f>
        <v>0.4</v>
      </c>
      <c r="AC13" s="377"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379" t="s">
        <v>162</v>
      </c>
      <c r="AE13" s="174" t="s">
        <v>167</v>
      </c>
      <c r="AF13" s="171" t="s">
        <v>164</v>
      </c>
      <c r="AG13" s="172">
        <v>45473</v>
      </c>
      <c r="AH13" s="172">
        <v>45534</v>
      </c>
      <c r="AI13" s="174"/>
      <c r="AJ13" s="117"/>
      <c r="AK13" s="162"/>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0" ht="96.75" customHeight="1" x14ac:dyDescent="0.3">
      <c r="A14" s="339"/>
      <c r="B14" s="482"/>
      <c r="C14" s="482"/>
      <c r="D14" s="482"/>
      <c r="E14" s="494"/>
      <c r="F14" s="482"/>
      <c r="G14" s="485"/>
      <c r="H14" s="488"/>
      <c r="I14" s="500"/>
      <c r="J14" s="503"/>
      <c r="K14" s="500">
        <f>IF(NOT(ISERROR(MATCH(J14,_xlfn.ANCHORARRAY(E26),0))),I28&amp;"Por favor no seleccionar los criterios de impacto",J14)</f>
        <v>0</v>
      </c>
      <c r="L14" s="488"/>
      <c r="M14" s="500"/>
      <c r="N14" s="497"/>
      <c r="O14" s="340"/>
      <c r="P14" s="491"/>
      <c r="Q14" s="492"/>
      <c r="R14" s="380"/>
      <c r="S14" s="380"/>
      <c r="T14" s="375"/>
      <c r="U14" s="380"/>
      <c r="V14" s="380"/>
      <c r="W14" s="380"/>
      <c r="X14" s="371"/>
      <c r="Y14" s="373"/>
      <c r="Z14" s="375"/>
      <c r="AA14" s="373"/>
      <c r="AB14" s="375"/>
      <c r="AC14" s="378"/>
      <c r="AD14" s="380"/>
      <c r="AE14" s="179" t="s">
        <v>168</v>
      </c>
      <c r="AF14" s="171" t="s">
        <v>164</v>
      </c>
      <c r="AG14" s="172">
        <v>45473</v>
      </c>
      <c r="AH14" s="172">
        <v>45641</v>
      </c>
      <c r="AI14" s="164"/>
      <c r="AJ14" s="114"/>
      <c r="AK14" s="163"/>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row>
    <row r="15" spans="1:100" ht="18" customHeight="1" x14ac:dyDescent="0.3">
      <c r="A15" s="339"/>
      <c r="B15" s="482"/>
      <c r="C15" s="482"/>
      <c r="D15" s="482"/>
      <c r="E15" s="494"/>
      <c r="F15" s="482"/>
      <c r="G15" s="485"/>
      <c r="H15" s="488"/>
      <c r="I15" s="500"/>
      <c r="J15" s="503"/>
      <c r="K15" s="500">
        <f>IF(NOT(ISERROR(MATCH(J15,_xlfn.ANCHORARRAY(E27),0))),I29&amp;"Por favor no seleccionar los criterios de impacto",J15)</f>
        <v>0</v>
      </c>
      <c r="L15" s="488"/>
      <c r="M15" s="500"/>
      <c r="N15" s="497"/>
      <c r="O15" s="105">
        <v>3</v>
      </c>
      <c r="P15" s="174"/>
      <c r="Q15" s="174"/>
      <c r="R15" s="174"/>
      <c r="S15" s="107"/>
      <c r="T15" s="174"/>
      <c r="U15" s="174"/>
      <c r="V15" s="174"/>
      <c r="W15" s="174"/>
      <c r="X15" s="174"/>
      <c r="Y15" s="174"/>
      <c r="Z15" s="174"/>
      <c r="AA15" s="174"/>
      <c r="AB15" s="174"/>
      <c r="AC15" s="174"/>
      <c r="AD15" s="174"/>
      <c r="AE15" s="114"/>
      <c r="AF15" s="114"/>
      <c r="AG15" s="114"/>
      <c r="AH15" s="114"/>
      <c r="AI15" s="116"/>
      <c r="AJ15" s="114"/>
      <c r="AK15" s="115"/>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row>
    <row r="16" spans="1:100" ht="18" customHeight="1" x14ac:dyDescent="0.3">
      <c r="A16" s="339"/>
      <c r="B16" s="482"/>
      <c r="C16" s="482"/>
      <c r="D16" s="482"/>
      <c r="E16" s="494"/>
      <c r="F16" s="482"/>
      <c r="G16" s="485"/>
      <c r="H16" s="488"/>
      <c r="I16" s="500"/>
      <c r="J16" s="503"/>
      <c r="K16" s="500">
        <f>IF(NOT(ISERROR(MATCH(J16,_xlfn.ANCHORARRAY(E28),0))),I30&amp;"Por favor no seleccionar los criterios de impacto",J16)</f>
        <v>0</v>
      </c>
      <c r="L16" s="488"/>
      <c r="M16" s="500"/>
      <c r="N16" s="497"/>
      <c r="O16" s="188">
        <v>4</v>
      </c>
      <c r="P16" s="174"/>
      <c r="Q16" s="174"/>
      <c r="R16" s="174"/>
      <c r="S16" s="107"/>
      <c r="T16" s="174"/>
      <c r="U16" s="174"/>
      <c r="V16" s="174"/>
      <c r="W16" s="174"/>
      <c r="X16" s="174"/>
      <c r="Y16" s="174"/>
      <c r="Z16" s="174"/>
      <c r="AA16" s="174"/>
      <c r="AB16" s="174"/>
      <c r="AC16" s="174"/>
      <c r="AD16" s="174"/>
      <c r="AE16" s="114"/>
      <c r="AF16" s="114"/>
      <c r="AG16" s="114"/>
      <c r="AH16" s="114"/>
      <c r="AI16" s="116"/>
      <c r="AJ16" s="114"/>
      <c r="AK16" s="115"/>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row>
    <row r="17" spans="1:100" ht="18" customHeight="1" x14ac:dyDescent="0.3">
      <c r="A17" s="339"/>
      <c r="B17" s="482"/>
      <c r="C17" s="482"/>
      <c r="D17" s="482"/>
      <c r="E17" s="494"/>
      <c r="F17" s="482"/>
      <c r="G17" s="485"/>
      <c r="H17" s="488"/>
      <c r="I17" s="500"/>
      <c r="J17" s="503"/>
      <c r="K17" s="500">
        <f>IF(NOT(ISERROR(MATCH(J17,_xlfn.ANCHORARRAY(E29),0))),I31&amp;"Por favor no seleccionar los criterios de impacto",J17)</f>
        <v>0</v>
      </c>
      <c r="L17" s="488"/>
      <c r="M17" s="500"/>
      <c r="N17" s="497"/>
      <c r="O17" s="105">
        <v>5</v>
      </c>
      <c r="P17" s="174"/>
      <c r="Q17" s="106" t="str">
        <f t="shared" ref="Q17:Q18" si="0">IF(OR(R17="Preventivo",R17="Detectivo"),"Probabilidad",IF(R17="Correctivo","Impacto",""))</f>
        <v/>
      </c>
      <c r="R17" s="107"/>
      <c r="S17" s="107"/>
      <c r="T17" s="108" t="str">
        <f t="shared" ref="T17:T18" si="1">IF(AND(R17="Preventivo",S17="Automático"),"50%",IF(AND(R17="Preventivo",S17="Manual"),"40%",IF(AND(R17="Detectivo",S17="Automático"),"40%",IF(AND(R17="Detectivo",S17="Manual"),"30%",IF(AND(R17="Correctivo",S17="Automático"),"35%",IF(AND(R17="Correctivo",S17="Manual"),"25%",""))))))</f>
        <v/>
      </c>
      <c r="U17" s="107"/>
      <c r="V17" s="107"/>
      <c r="W17" s="107"/>
      <c r="X17" s="109" t="str">
        <f t="shared" ref="X17:X18" si="2">IFERROR(IF(AND(Q16="Probabilidad",Q17="Probabilidad"),(Z16-(+Z16*T17)),IF(AND(Q16="Impacto",Q17="Probabilidad"),(Z15-(+Z15*T17)),IF(Q17="Impacto",Z16,""))),"")</f>
        <v/>
      </c>
      <c r="Y17" s="110" t="str">
        <f t="shared" ref="Y17:Y73" si="3">IFERROR(IF(X17="","",IF(X17&lt;=0.2,"Muy Baja",IF(X17&lt;=0.4,"Baja",IF(X17&lt;=0.6,"Media",IF(X17&lt;=0.8,"Alta","Muy Alta"))))),"")</f>
        <v/>
      </c>
      <c r="Z17" s="111" t="str">
        <f t="shared" ref="Z17:Z18" si="4">+X17</f>
        <v/>
      </c>
      <c r="AA17" s="110" t="str">
        <f t="shared" ref="AA17:AA73" si="5">IFERROR(IF(AB17="","",IF(AB17&lt;=0.2,"Leve",IF(AB17&lt;=0.4,"Menor",IF(AB17&lt;=0.6,"Moderado",IF(AB17&lt;=0.8,"Mayor","Catastrófico"))))),"")</f>
        <v/>
      </c>
      <c r="AB17" s="111" t="str">
        <f t="shared" ref="AB17:AB18" si="6">IFERROR(IF(AND(Q16="Impacto",Q17="Impacto"),(AB16-(+AB16*T17)),IF(AND(Q16="Probabilidad",Q17="Impacto"),(AB15-(+AB15*T17)),IF(Q17="Probabilidad",AB16,""))),"")</f>
        <v/>
      </c>
      <c r="AC17" s="112" t="str">
        <f t="shared" ref="AC17:AC18" si="7">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13"/>
      <c r="AE17" s="114"/>
      <c r="AF17" s="115"/>
      <c r="AG17" s="116"/>
      <c r="AH17" s="116"/>
      <c r="AI17" s="116"/>
      <c r="AJ17" s="114"/>
      <c r="AK17" s="115"/>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row>
    <row r="18" spans="1:100" ht="18" customHeight="1" x14ac:dyDescent="0.3">
      <c r="A18" s="340"/>
      <c r="B18" s="483"/>
      <c r="C18" s="483"/>
      <c r="D18" s="483"/>
      <c r="E18" s="495"/>
      <c r="F18" s="483"/>
      <c r="G18" s="486"/>
      <c r="H18" s="489"/>
      <c r="I18" s="501"/>
      <c r="J18" s="504"/>
      <c r="K18" s="501">
        <f>IF(NOT(ISERROR(MATCH(J18,_xlfn.ANCHORARRAY(E30),0))),I32&amp;"Por favor no seleccionar los criterios de impacto",J18)</f>
        <v>0</v>
      </c>
      <c r="L18" s="489"/>
      <c r="M18" s="501"/>
      <c r="N18" s="498"/>
      <c r="O18" s="105">
        <v>6</v>
      </c>
      <c r="P18" s="174"/>
      <c r="Q18" s="106" t="str">
        <f t="shared" si="0"/>
        <v/>
      </c>
      <c r="R18" s="107"/>
      <c r="S18" s="107"/>
      <c r="T18" s="108" t="str">
        <f t="shared" si="1"/>
        <v/>
      </c>
      <c r="U18" s="107"/>
      <c r="V18" s="107"/>
      <c r="W18" s="107"/>
      <c r="X18" s="109" t="str">
        <f t="shared" si="2"/>
        <v/>
      </c>
      <c r="Y18" s="110" t="str">
        <f t="shared" si="3"/>
        <v/>
      </c>
      <c r="Z18" s="111" t="str">
        <f t="shared" si="4"/>
        <v/>
      </c>
      <c r="AA18" s="110" t="str">
        <f t="shared" si="5"/>
        <v/>
      </c>
      <c r="AB18" s="111" t="str">
        <f t="shared" si="6"/>
        <v/>
      </c>
      <c r="AC18" s="112" t="str">
        <f t="shared" si="7"/>
        <v/>
      </c>
      <c r="AD18" s="113"/>
      <c r="AE18" s="114"/>
      <c r="AF18" s="115"/>
      <c r="AG18" s="116"/>
      <c r="AH18" s="116"/>
      <c r="AI18" s="116"/>
      <c r="AJ18" s="114"/>
      <c r="AK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row>
    <row r="19" spans="1:100" ht="69.75" customHeight="1" x14ac:dyDescent="0.3">
      <c r="A19" s="338">
        <v>2</v>
      </c>
      <c r="B19" s="353" t="s">
        <v>169</v>
      </c>
      <c r="C19" s="353" t="s">
        <v>170</v>
      </c>
      <c r="D19" s="353" t="s">
        <v>171</v>
      </c>
      <c r="E19" s="356" t="s">
        <v>172</v>
      </c>
      <c r="F19" s="353" t="s">
        <v>154</v>
      </c>
      <c r="G19" s="350">
        <v>483</v>
      </c>
      <c r="H19" s="347" t="str">
        <f>IF(G19&lt;=0,"",IF(G19&lt;=2,"Muy Baja",IF(G19&lt;=24,"Baja",IF(G19&lt;=500,"Media",IF(G19&lt;=5000,"Alta","Muy Alta")))))</f>
        <v>Media</v>
      </c>
      <c r="I19" s="344">
        <f>IF(H19="","",IF(H19="Muy Baja",0.2,IF(H19="Baja",0.4,IF(H19="Media",0.6,IF(H19="Alta",0.8,IF(H19="Muy Alta",1,))))))</f>
        <v>0.6</v>
      </c>
      <c r="J19" s="341" t="s">
        <v>173</v>
      </c>
      <c r="K19" s="189"/>
      <c r="L19" s="347" t="str">
        <f>IF(OR(K20='Tabla Impacto'!$C$11,K20='Tabla Impacto'!$D$11),"Leve",IF(OR(K20='Tabla Impacto'!$C$12,K20='Tabla Impacto'!$D$12),"Menor",IF(OR(K20='Tabla Impacto'!$C$13,K20='Tabla Impacto'!$D$13),"Moderado",IF(OR(K20='Tabla Impacto'!$C$14,K20='Tabla Impacto'!$D$14),"Mayor",IF(OR(K20='Tabla Impacto'!$C$15,K20='Tabla Impacto'!$D$15),"Catastrófico","")))))</f>
        <v>Moderado</v>
      </c>
      <c r="M19" s="344">
        <f>IF(L19="","",IF(L19="Leve",0.2,IF(L19="Menor",0.4,IF(L19="Moderado",0.6,IF(L19="Mayor",0.8,IF(L19="Catastrófico",1,))))))</f>
        <v>0.6</v>
      </c>
      <c r="N19" s="367"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Moderado</v>
      </c>
      <c r="O19" s="338">
        <v>1</v>
      </c>
      <c r="P19" s="422" t="s">
        <v>174</v>
      </c>
      <c r="Q19" s="424" t="str">
        <f>IF(OR(R19="Preventivo",R19="Detectivo"),"Probabilidad",IF(R19="Correctivo","Impacto",""))</f>
        <v>Probabilidad</v>
      </c>
      <c r="R19" s="365" t="s">
        <v>166</v>
      </c>
      <c r="S19" s="365" t="s">
        <v>158</v>
      </c>
      <c r="T19" s="361" t="str">
        <f>IF(AND(R19="Preventivo",S19="Automático"),"50%",IF(AND(R19="Preventivo",S19="Manual"),"40%",IF(AND(R19="Detectivo",S19="Automático"),"40%",IF(AND(R19="Detectivo",S19="Manual"),"30%",IF(AND(R19="Correctivo",S19="Automático"),"35%",IF(AND(R19="Correctivo",S19="Manual"),"25%",""))))))</f>
        <v>30%</v>
      </c>
      <c r="U19" s="365" t="s">
        <v>159</v>
      </c>
      <c r="V19" s="365" t="s">
        <v>160</v>
      </c>
      <c r="W19" s="365" t="s">
        <v>161</v>
      </c>
      <c r="X19" s="420">
        <f>IFERROR(IF(Q19="Probabilidad",(I19-(+I19*T19)),IF(Q19="Impacto",I19,"")),"")</f>
        <v>0.42</v>
      </c>
      <c r="Y19" s="359" t="str">
        <f>IFERROR(IF(X19="","",IF(X19&lt;=0.2,"Muy Baja",IF(X19&lt;=0.4,"Baja",IF(X19&lt;=0.6,"Media",IF(X19&lt;=0.8,"Alta","Muy Alta"))))),"")</f>
        <v>Media</v>
      </c>
      <c r="Z19" s="361">
        <f>+X19</f>
        <v>0.42</v>
      </c>
      <c r="AA19" s="359" t="str">
        <f>IFERROR(IF(AB19="","",IF(AB19&lt;=0.2,"Leve",IF(AB19&lt;=0.4,"Menor",IF(AB19&lt;=0.6,"Moderado",IF(AB19&lt;=0.8,"Mayor","Catastrófico"))))),"")</f>
        <v>Moderado</v>
      </c>
      <c r="AB19" s="361">
        <f>IFERROR(IF(Q19="Impacto",(M19-(+M19*T19)),IF(Q19="Probabilidad",M19,"")),"")</f>
        <v>0.6</v>
      </c>
      <c r="AC19" s="36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365" t="s">
        <v>162</v>
      </c>
      <c r="AE19" s="179" t="s">
        <v>175</v>
      </c>
      <c r="AF19" s="171" t="s">
        <v>176</v>
      </c>
      <c r="AG19" s="172">
        <v>45381</v>
      </c>
      <c r="AH19" s="172">
        <v>45641</v>
      </c>
      <c r="AI19" s="116"/>
      <c r="AJ19" s="114"/>
      <c r="AK19" s="115"/>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row>
    <row r="20" spans="1:100" ht="88.5" customHeight="1" x14ac:dyDescent="0.3">
      <c r="A20" s="339"/>
      <c r="B20" s="354"/>
      <c r="C20" s="354"/>
      <c r="D20" s="354"/>
      <c r="E20" s="357"/>
      <c r="F20" s="354"/>
      <c r="G20" s="351"/>
      <c r="H20" s="348"/>
      <c r="I20" s="345"/>
      <c r="J20" s="342"/>
      <c r="K20" s="344" t="str">
        <f>IF(NOT(ISERROR(MATCH(J19,'Tabla Impacto'!$B$221:$B$223,0))),'Tabla Impacto'!$F$223&amp;"Por favor no seleccionar los criterios de impacto(Afectación Económica o presupuestal y Pérdida Reputacional)",J19)</f>
        <v xml:space="preserve">     El riesgo afecta la imagen de la entidad con algunos usuarios de relevancia frente al logro de los objetivos</v>
      </c>
      <c r="L20" s="348"/>
      <c r="M20" s="345"/>
      <c r="N20" s="368"/>
      <c r="O20" s="339"/>
      <c r="P20" s="423"/>
      <c r="Q20" s="425"/>
      <c r="R20" s="366"/>
      <c r="S20" s="366"/>
      <c r="T20" s="362"/>
      <c r="U20" s="366"/>
      <c r="V20" s="366"/>
      <c r="W20" s="366"/>
      <c r="X20" s="421"/>
      <c r="Y20" s="360"/>
      <c r="Z20" s="362"/>
      <c r="AA20" s="360"/>
      <c r="AB20" s="362"/>
      <c r="AC20" s="364"/>
      <c r="AD20" s="366"/>
      <c r="AE20" s="179" t="s">
        <v>177</v>
      </c>
      <c r="AF20" s="171" t="s">
        <v>176</v>
      </c>
      <c r="AG20" s="172">
        <v>45381</v>
      </c>
      <c r="AH20" s="172">
        <v>45626</v>
      </c>
      <c r="AI20" s="116"/>
      <c r="AJ20" s="114"/>
      <c r="AK20" s="115"/>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row>
    <row r="21" spans="1:100" ht="18" customHeight="1" x14ac:dyDescent="0.3">
      <c r="A21" s="339"/>
      <c r="B21" s="354"/>
      <c r="C21" s="354"/>
      <c r="D21" s="354"/>
      <c r="E21" s="357"/>
      <c r="F21" s="354"/>
      <c r="G21" s="351"/>
      <c r="H21" s="348"/>
      <c r="I21" s="345"/>
      <c r="J21" s="342"/>
      <c r="K21" s="345">
        <f>IF(NOT(ISERROR(MATCH(J21,_xlfn.ANCHORARRAY(E32),0))),I34&amp;"Por favor no seleccionar los criterios de impacto",J21)</f>
        <v>0</v>
      </c>
      <c r="L21" s="348"/>
      <c r="M21" s="345"/>
      <c r="N21" s="368"/>
      <c r="O21" s="105">
        <v>2</v>
      </c>
      <c r="P21" s="174"/>
      <c r="Q21" s="174"/>
      <c r="R21" s="174"/>
      <c r="S21" s="174"/>
      <c r="T21" s="174"/>
      <c r="U21" s="174"/>
      <c r="V21" s="174"/>
      <c r="W21" s="174"/>
      <c r="X21" s="174"/>
      <c r="Y21" s="174"/>
      <c r="Z21" s="174"/>
      <c r="AA21" s="174"/>
      <c r="AB21" s="174"/>
      <c r="AC21" s="174"/>
      <c r="AD21" s="174"/>
      <c r="AE21" s="171"/>
      <c r="AF21" s="171"/>
      <c r="AG21" s="171"/>
      <c r="AH21" s="171"/>
      <c r="AI21" s="116"/>
      <c r="AJ21" s="114"/>
      <c r="AK21" s="115"/>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row>
    <row r="22" spans="1:100" ht="18.75" customHeight="1" x14ac:dyDescent="0.3">
      <c r="A22" s="339"/>
      <c r="B22" s="354"/>
      <c r="C22" s="354"/>
      <c r="D22" s="354"/>
      <c r="E22" s="357"/>
      <c r="F22" s="354"/>
      <c r="G22" s="351"/>
      <c r="H22" s="348"/>
      <c r="I22" s="345"/>
      <c r="J22" s="342"/>
      <c r="K22" s="345">
        <f>IF(NOT(ISERROR(MATCH(J22,_xlfn.ANCHORARRAY(E33),0))),I35&amp;"Por favor no seleccionar los criterios de impacto",J22)</f>
        <v>0</v>
      </c>
      <c r="L22" s="348"/>
      <c r="M22" s="345"/>
      <c r="N22" s="368"/>
      <c r="O22" s="105">
        <v>3</v>
      </c>
      <c r="P22" s="176"/>
      <c r="Q22" s="161" t="str">
        <f>IF(OR(R22="Preventivo",R22="Detectivo"),"Probabilidad",IF(R22="Correctivo","Impacto",""))</f>
        <v/>
      </c>
      <c r="R22" s="165"/>
      <c r="S22" s="165"/>
      <c r="T22" s="166" t="str">
        <f t="shared" ref="T22:T25" si="8">IF(AND(R22="Preventivo",S22="Automático"),"50%",IF(AND(R22="Preventivo",S22="Manual"),"40%",IF(AND(R22="Detectivo",S22="Automático"),"40%",IF(AND(R22="Detectivo",S22="Manual"),"30%",IF(AND(R22="Correctivo",S22="Automático"),"35%",IF(AND(R22="Correctivo",S22="Manual"),"25%",""))))))</f>
        <v/>
      </c>
      <c r="U22" s="165"/>
      <c r="V22" s="165"/>
      <c r="W22" s="165"/>
      <c r="X22" s="160" t="str">
        <f>IFERROR(IF(AND(Q21="Probabilidad",Q22="Probabilidad"),(Z21-(+Z21*T22)),IF(AND(Q21="Impacto",Q22="Probabilidad"),(Z19-(+Z19*T22)),IF(Q22="Impacto",Z21,""))),"")</f>
        <v/>
      </c>
      <c r="Y22" s="167" t="str">
        <f t="shared" si="3"/>
        <v/>
      </c>
      <c r="Z22" s="168" t="str">
        <f t="shared" ref="Z22:Z25" si="9">+X22</f>
        <v/>
      </c>
      <c r="AA22" s="167" t="str">
        <f t="shared" si="5"/>
        <v/>
      </c>
      <c r="AB22" s="168" t="str">
        <f>IFERROR(IF(AND(Q21="Impacto",Q22="Impacto"),(AB21-(+AB21*T22)),IF(AND(Q21="Probabilidad",Q22="Impacto"),(AB19-(+AB19*T22)),IF(Q22="Probabilidad",AB21,""))),"")</f>
        <v/>
      </c>
      <c r="AC22" s="169" t="str">
        <f t="shared" ref="AC22" si="10">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70"/>
      <c r="AE22" s="171"/>
      <c r="AF22" s="173"/>
      <c r="AG22" s="172"/>
      <c r="AH22" s="172"/>
      <c r="AI22" s="116"/>
      <c r="AJ22" s="114"/>
      <c r="AK22" s="115"/>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row>
    <row r="23" spans="1:100" ht="18" customHeight="1" x14ac:dyDescent="0.3">
      <c r="A23" s="339"/>
      <c r="B23" s="354"/>
      <c r="C23" s="354"/>
      <c r="D23" s="354"/>
      <c r="E23" s="357"/>
      <c r="F23" s="354"/>
      <c r="G23" s="351"/>
      <c r="H23" s="348"/>
      <c r="I23" s="345"/>
      <c r="J23" s="342"/>
      <c r="K23" s="345">
        <f>IF(NOT(ISERROR(MATCH(J23,_xlfn.ANCHORARRAY(E34),0))),I36&amp;"Por favor no seleccionar los criterios de impacto",J23)</f>
        <v>0</v>
      </c>
      <c r="L23" s="348"/>
      <c r="M23" s="345"/>
      <c r="N23" s="368"/>
      <c r="O23" s="105">
        <v>4</v>
      </c>
      <c r="P23" s="174"/>
      <c r="Q23" s="106" t="str">
        <f t="shared" ref="Q23:Q25" si="11">IF(OR(R23="Preventivo",R23="Detectivo"),"Probabilidad",IF(R23="Correctivo","Impacto",""))</f>
        <v/>
      </c>
      <c r="R23" s="107"/>
      <c r="S23" s="107"/>
      <c r="T23" s="108" t="str">
        <f t="shared" si="8"/>
        <v/>
      </c>
      <c r="U23" s="107"/>
      <c r="V23" s="107"/>
      <c r="W23" s="107"/>
      <c r="X23" s="109" t="str">
        <f t="shared" ref="X23:X25" si="12">IFERROR(IF(AND(Q22="Probabilidad",Q23="Probabilidad"),(Z22-(+Z22*T23)),IF(AND(Q22="Impacto",Q23="Probabilidad"),(Z21-(+Z21*T23)),IF(Q23="Impacto",Z22,""))),"")</f>
        <v/>
      </c>
      <c r="Y23" s="110" t="str">
        <f t="shared" si="3"/>
        <v/>
      </c>
      <c r="Z23" s="111" t="str">
        <f t="shared" si="9"/>
        <v/>
      </c>
      <c r="AA23" s="110" t="str">
        <f t="shared" si="5"/>
        <v/>
      </c>
      <c r="AB23" s="111" t="str">
        <f t="shared" ref="AB23:AB25" si="13">IFERROR(IF(AND(Q22="Impacto",Q23="Impacto"),(AB22-(+AB22*T23)),IF(AND(Q22="Probabilidad",Q23="Impacto"),(AB21-(+AB21*T23)),IF(Q23="Probabilidad",AB22,""))),"")</f>
        <v/>
      </c>
      <c r="AC23" s="112"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3"/>
      <c r="AE23" s="114"/>
      <c r="AF23" s="115"/>
      <c r="AG23" s="116"/>
      <c r="AH23" s="116"/>
      <c r="AI23" s="116"/>
      <c r="AJ23" s="114"/>
      <c r="AK23" s="115"/>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row>
    <row r="24" spans="1:100" ht="18" customHeight="1" x14ac:dyDescent="0.3">
      <c r="A24" s="339"/>
      <c r="B24" s="354"/>
      <c r="C24" s="354"/>
      <c r="D24" s="354"/>
      <c r="E24" s="357"/>
      <c r="F24" s="354"/>
      <c r="G24" s="351"/>
      <c r="H24" s="348"/>
      <c r="I24" s="345"/>
      <c r="J24" s="342"/>
      <c r="K24" s="345">
        <f>IF(NOT(ISERROR(MATCH(J24,_xlfn.ANCHORARRAY(E35),0))),I37&amp;"Por favor no seleccionar los criterios de impacto",J24)</f>
        <v>0</v>
      </c>
      <c r="L24" s="348"/>
      <c r="M24" s="345"/>
      <c r="N24" s="368"/>
      <c r="O24" s="105">
        <v>5</v>
      </c>
      <c r="P24" s="174"/>
      <c r="Q24" s="106" t="str">
        <f t="shared" si="11"/>
        <v/>
      </c>
      <c r="R24" s="107"/>
      <c r="S24" s="107"/>
      <c r="T24" s="108" t="str">
        <f t="shared" si="8"/>
        <v/>
      </c>
      <c r="U24" s="107"/>
      <c r="V24" s="107"/>
      <c r="W24" s="107"/>
      <c r="X24" s="109" t="str">
        <f t="shared" si="12"/>
        <v/>
      </c>
      <c r="Y24" s="110" t="str">
        <f t="shared" si="3"/>
        <v/>
      </c>
      <c r="Z24" s="111" t="str">
        <f t="shared" si="9"/>
        <v/>
      </c>
      <c r="AA24" s="110" t="str">
        <f t="shared" si="5"/>
        <v/>
      </c>
      <c r="AB24" s="111" t="str">
        <f t="shared" si="13"/>
        <v/>
      </c>
      <c r="AC24" s="112" t="str">
        <f t="shared" ref="AC24:AC25" si="14">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13"/>
      <c r="AE24" s="114"/>
      <c r="AF24" s="115"/>
      <c r="AG24" s="116"/>
      <c r="AH24" s="116"/>
      <c r="AI24" s="116"/>
      <c r="AJ24" s="114"/>
      <c r="AK24" s="115"/>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row>
    <row r="25" spans="1:100" ht="18" customHeight="1" x14ac:dyDescent="0.3">
      <c r="A25" s="340"/>
      <c r="B25" s="355"/>
      <c r="C25" s="355"/>
      <c r="D25" s="355"/>
      <c r="E25" s="358"/>
      <c r="F25" s="355"/>
      <c r="G25" s="352"/>
      <c r="H25" s="349"/>
      <c r="I25" s="346"/>
      <c r="J25" s="343"/>
      <c r="K25" s="346">
        <f>IF(NOT(ISERROR(MATCH(J25,_xlfn.ANCHORARRAY(E36),0))),I38&amp;"Por favor no seleccionar los criterios de impacto",J25)</f>
        <v>0</v>
      </c>
      <c r="L25" s="349"/>
      <c r="M25" s="346"/>
      <c r="N25" s="369"/>
      <c r="O25" s="105">
        <v>6</v>
      </c>
      <c r="P25" s="174"/>
      <c r="Q25" s="106" t="str">
        <f t="shared" si="11"/>
        <v/>
      </c>
      <c r="R25" s="107"/>
      <c r="S25" s="107"/>
      <c r="T25" s="108" t="str">
        <f t="shared" si="8"/>
        <v/>
      </c>
      <c r="U25" s="107"/>
      <c r="V25" s="107"/>
      <c r="W25" s="107"/>
      <c r="X25" s="109" t="str">
        <f t="shared" si="12"/>
        <v/>
      </c>
      <c r="Y25" s="110" t="str">
        <f t="shared" si="3"/>
        <v/>
      </c>
      <c r="Z25" s="111" t="str">
        <f t="shared" si="9"/>
        <v/>
      </c>
      <c r="AA25" s="110" t="str">
        <f t="shared" si="5"/>
        <v/>
      </c>
      <c r="AB25" s="111" t="str">
        <f t="shared" si="13"/>
        <v/>
      </c>
      <c r="AC25" s="112" t="str">
        <f t="shared" si="14"/>
        <v/>
      </c>
      <c r="AD25" s="113"/>
      <c r="AE25" s="114"/>
      <c r="AF25" s="115"/>
      <c r="AG25" s="116"/>
      <c r="AH25" s="116"/>
      <c r="AI25" s="116"/>
      <c r="AJ25" s="114"/>
      <c r="AK25" s="115"/>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row>
    <row r="26" spans="1:100" s="3" customFormat="1" ht="89.25" customHeight="1" x14ac:dyDescent="0.25">
      <c r="A26" s="338">
        <v>3</v>
      </c>
      <c r="B26" s="353" t="s">
        <v>150</v>
      </c>
      <c r="C26" s="353" t="s">
        <v>170</v>
      </c>
      <c r="D26" s="353" t="s">
        <v>178</v>
      </c>
      <c r="E26" s="356" t="s">
        <v>179</v>
      </c>
      <c r="F26" s="353" t="s">
        <v>154</v>
      </c>
      <c r="G26" s="350">
        <v>360</v>
      </c>
      <c r="H26" s="347" t="str">
        <f>IF(G26&lt;=0,"",IF(G26&lt;=2,"Muy Baja",IF(G26&lt;=24,"Baja",IF(G26&lt;=500,"Media",IF(G26&lt;=5000,"Alta","Muy Alta")))))</f>
        <v>Media</v>
      </c>
      <c r="I26" s="344">
        <f>IF(H26="","",IF(H26="Muy Baja",0.2,IF(H26="Baja",0.4,IF(H26="Media",0.6,IF(H26="Alta",0.8,IF(H26="Muy Alta",1,))))))</f>
        <v>0.6</v>
      </c>
      <c r="J26" s="341" t="s">
        <v>180</v>
      </c>
      <c r="K26" s="344" t="str">
        <f>IF(NOT(ISERROR(MATCH(J26,'Tabla Impacto'!$B$221:$B$223,0))),'Tabla Impacto'!$F$223&amp;"Por favor no seleccionar los criterios de impacto(Afectación Económica o presupuestal y Pérdida Reputacional)",J26)</f>
        <v xml:space="preserve">     Entre 100 y 500 SMLMV </v>
      </c>
      <c r="L26" s="347" t="str">
        <f>IF(OR(K26='Tabla Impacto'!$C$11,K26='Tabla Impacto'!$D$11),"Leve",IF(OR(K26='Tabla Impacto'!$C$12,K26='Tabla Impacto'!$D$12),"Menor",IF(OR(K26='Tabla Impacto'!$C$13,K26='Tabla Impacto'!$D$13),"Moderado",IF(OR(K26='Tabla Impacto'!$C$14,K26='Tabla Impacto'!$D$14),"Mayor",IF(OR(K26='Tabla Impacto'!$C$15,K26='Tabla Impacto'!$D$15),"Catastrófico","")))))</f>
        <v>Mayor</v>
      </c>
      <c r="M26" s="344">
        <f>IF(L26="","",IF(L26="Leve",0.2,IF(L26="Menor",0.4,IF(L26="Moderado",0.6,IF(L26="Mayor",0.8,IF(L26="Catastrófico",1,))))))</f>
        <v>0.8</v>
      </c>
      <c r="N26" s="367"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Alto</v>
      </c>
      <c r="O26" s="6">
        <v>1</v>
      </c>
      <c r="P26" s="174" t="s">
        <v>181</v>
      </c>
      <c r="Q26" s="161" t="str">
        <f>IF(OR(R26="Preventivo",R26="Detectivo"),"Probabilidad",IF(R26="Correctivo","Impacto",""))</f>
        <v>Probabilidad</v>
      </c>
      <c r="R26" s="165" t="s">
        <v>157</v>
      </c>
      <c r="S26" s="165" t="s">
        <v>158</v>
      </c>
      <c r="T26" s="166" t="str">
        <f>IF(AND(R26="Preventivo",S26="Automático"),"50%",IF(AND(R26="Preventivo",S26="Manual"),"40%",IF(AND(R26="Detectivo",S26="Automático"),"40%",IF(AND(R26="Detectivo",S26="Manual"),"30%",IF(AND(R26="Correctivo",S26="Automático"),"35%",IF(AND(R26="Correctivo",S26="Manual"),"25%",""))))))</f>
        <v>40%</v>
      </c>
      <c r="U26" s="165" t="s">
        <v>159</v>
      </c>
      <c r="V26" s="165" t="s">
        <v>160</v>
      </c>
      <c r="W26" s="165" t="s">
        <v>161</v>
      </c>
      <c r="X26" s="160">
        <f>IFERROR(IF(Q26="Probabilidad",(I26-(+I26*T26)),IF(Q26="Impacto",I26,"")),"")</f>
        <v>0.36</v>
      </c>
      <c r="Y26" s="167" t="str">
        <f>IFERROR(IF(X26="","",IF(X26&lt;=0.2,"Muy Baja",IF(X26&lt;=0.4,"Baja",IF(X26&lt;=0.6,"Media",IF(X26&lt;=0.8,"Alta","Muy Alta"))))),"")</f>
        <v>Baja</v>
      </c>
      <c r="Z26" s="168">
        <f>+X26</f>
        <v>0.36</v>
      </c>
      <c r="AA26" s="167" t="str">
        <f>IFERROR(IF(AB26="","",IF(AB26&lt;=0.2,"Leve",IF(AB26&lt;=0.4,"Menor",IF(AB26&lt;=0.6,"Moderado",IF(AB26&lt;=0.8,"Mayor","Catastrófico"))))),"")</f>
        <v>Mayor</v>
      </c>
      <c r="AB26" s="168">
        <f>IFERROR(IF(Q26="Impacto",(M26-(+M26*T26)),IF(Q26="Probabilidad",M26,"")),"")</f>
        <v>0.8</v>
      </c>
      <c r="AC26" s="169"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Alto</v>
      </c>
      <c r="AD26" s="170" t="s">
        <v>162</v>
      </c>
      <c r="AE26" s="179" t="s">
        <v>182</v>
      </c>
      <c r="AF26" s="171" t="s">
        <v>183</v>
      </c>
      <c r="AG26" s="172">
        <v>45381</v>
      </c>
      <c r="AH26" s="172">
        <v>45641</v>
      </c>
      <c r="AI26" s="164"/>
      <c r="AJ26" s="180"/>
      <c r="AK26" s="163"/>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row>
    <row r="27" spans="1:100" s="3" customFormat="1" ht="18" customHeight="1" x14ac:dyDescent="0.25">
      <c r="A27" s="339"/>
      <c r="B27" s="354"/>
      <c r="C27" s="354"/>
      <c r="D27" s="354"/>
      <c r="E27" s="357"/>
      <c r="F27" s="354"/>
      <c r="G27" s="351"/>
      <c r="H27" s="348"/>
      <c r="I27" s="345"/>
      <c r="J27" s="342"/>
      <c r="K27" s="345">
        <f>IF(NOT(ISERROR(MATCH(J27,_xlfn.ANCHORARRAY(E38),0))),I40&amp;"Por favor no seleccionar los criterios de impacto",J27)</f>
        <v>0</v>
      </c>
      <c r="L27" s="348"/>
      <c r="M27" s="345"/>
      <c r="N27" s="368"/>
      <c r="O27" s="6">
        <v>2</v>
      </c>
      <c r="P27" s="174"/>
      <c r="Q27" s="161" t="str">
        <f>IF(OR(R27="Preventivo",R27="Detectivo"),"Probabilidad",IF(R27="Correctivo","Impacto",""))</f>
        <v/>
      </c>
      <c r="R27" s="165"/>
      <c r="S27" s="165"/>
      <c r="T27" s="166" t="str">
        <f t="shared" ref="T27:T31" si="15">IF(AND(R27="Preventivo",S27="Automático"),"50%",IF(AND(R27="Preventivo",S27="Manual"),"40%",IF(AND(R27="Detectivo",S27="Automático"),"40%",IF(AND(R27="Detectivo",S27="Manual"),"30%",IF(AND(R27="Correctivo",S27="Automático"),"35%",IF(AND(R27="Correctivo",S27="Manual"),"25%",""))))))</f>
        <v/>
      </c>
      <c r="U27" s="165"/>
      <c r="V27" s="165"/>
      <c r="W27" s="165"/>
      <c r="X27" s="160" t="str">
        <f>IFERROR(IF(AND(Q26="Probabilidad",Q27="Probabilidad"),(Z26-(+Z26*T27)),IF(Q27="Probabilidad",(I26-(+I26*T27)),IF(Q27="Impacto",Z26,""))),"")</f>
        <v/>
      </c>
      <c r="Y27" s="167" t="str">
        <f t="shared" si="3"/>
        <v/>
      </c>
      <c r="Z27" s="168" t="str">
        <f t="shared" ref="Z27:Z31" si="16">+X27</f>
        <v/>
      </c>
      <c r="AA27" s="167" t="str">
        <f t="shared" si="5"/>
        <v/>
      </c>
      <c r="AB27" s="168" t="str">
        <f>IFERROR(IF(AND(Q26="Impacto",Q27="Impacto"),(AB26-(+AB26*T27)),IF(Q27="Impacto",(M26-(+M26*T27)),IF(Q27="Probabilidad",AB26,""))),"")</f>
        <v/>
      </c>
      <c r="AC27" s="169" t="str">
        <f t="shared" ref="AC27:AC28" si="17">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70"/>
      <c r="AE27" s="171"/>
      <c r="AF27" s="171"/>
      <c r="AG27" s="164"/>
      <c r="AH27" s="164"/>
      <c r="AI27" s="164"/>
      <c r="AJ27" s="180"/>
      <c r="AK27" s="163"/>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row>
    <row r="28" spans="1:100" s="3" customFormat="1" ht="18" customHeight="1" x14ac:dyDescent="0.25">
      <c r="A28" s="339"/>
      <c r="B28" s="354"/>
      <c r="C28" s="354"/>
      <c r="D28" s="354"/>
      <c r="E28" s="357"/>
      <c r="F28" s="354"/>
      <c r="G28" s="351"/>
      <c r="H28" s="348"/>
      <c r="I28" s="345"/>
      <c r="J28" s="342"/>
      <c r="K28" s="345">
        <f>IF(NOT(ISERROR(MATCH(J28,_xlfn.ANCHORARRAY(E39),0))),I41&amp;"Por favor no seleccionar los criterios de impacto",J28)</f>
        <v>0</v>
      </c>
      <c r="L28" s="348"/>
      <c r="M28" s="345"/>
      <c r="N28" s="368"/>
      <c r="O28" s="6">
        <v>3</v>
      </c>
      <c r="P28" s="175"/>
      <c r="Q28" s="161" t="str">
        <f>IF(OR(R28="Preventivo",R28="Detectivo"),"Probabilidad",IF(R28="Correctivo","Impacto",""))</f>
        <v/>
      </c>
      <c r="R28" s="165"/>
      <c r="S28" s="165"/>
      <c r="T28" s="166" t="str">
        <f t="shared" si="15"/>
        <v/>
      </c>
      <c r="U28" s="165"/>
      <c r="V28" s="165"/>
      <c r="W28" s="165"/>
      <c r="X28" s="160" t="str">
        <f>IFERROR(IF(AND(Q27="Probabilidad",Q28="Probabilidad"),(Z27-(+Z27*T28)),IF(AND(Q27="Impacto",Q28="Probabilidad"),(Z26-(+Z26*T28)),IF(Q28="Impacto",Z27,""))),"")</f>
        <v/>
      </c>
      <c r="Y28" s="167" t="str">
        <f t="shared" si="3"/>
        <v/>
      </c>
      <c r="Z28" s="168" t="str">
        <f t="shared" si="16"/>
        <v/>
      </c>
      <c r="AA28" s="167" t="str">
        <f t="shared" si="5"/>
        <v/>
      </c>
      <c r="AB28" s="168" t="str">
        <f>IFERROR(IF(AND(Q27="Impacto",Q28="Impacto"),(AB27-(+AB27*T28)),IF(AND(Q27="Probabilidad",Q28="Impacto"),(AB26-(+AB26*T28)),IF(Q28="Probabilidad",AB27,""))),"")</f>
        <v/>
      </c>
      <c r="AC28" s="169" t="str">
        <f t="shared" si="17"/>
        <v/>
      </c>
      <c r="AD28" s="170"/>
      <c r="AE28" s="180"/>
      <c r="AF28" s="163"/>
      <c r="AG28" s="164"/>
      <c r="AH28" s="164"/>
      <c r="AI28" s="164"/>
      <c r="AJ28" s="180"/>
      <c r="AK28" s="163"/>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row>
    <row r="29" spans="1:100" s="3" customFormat="1" ht="18" customHeight="1" x14ac:dyDescent="0.25">
      <c r="A29" s="339"/>
      <c r="B29" s="354"/>
      <c r="C29" s="354"/>
      <c r="D29" s="354"/>
      <c r="E29" s="357"/>
      <c r="F29" s="354"/>
      <c r="G29" s="351"/>
      <c r="H29" s="348"/>
      <c r="I29" s="345"/>
      <c r="J29" s="342"/>
      <c r="K29" s="345">
        <f>IF(NOT(ISERROR(MATCH(J29,_xlfn.ANCHORARRAY(E40),0))),I42&amp;"Por favor no seleccionar los criterios de impacto",J29)</f>
        <v>0</v>
      </c>
      <c r="L29" s="348"/>
      <c r="M29" s="345"/>
      <c r="N29" s="368"/>
      <c r="O29" s="6">
        <v>4</v>
      </c>
      <c r="P29" s="174"/>
      <c r="Q29" s="161" t="str">
        <f t="shared" ref="Q29:Q31" si="18">IF(OR(R29="Preventivo",R29="Detectivo"),"Probabilidad",IF(R29="Correctivo","Impacto",""))</f>
        <v/>
      </c>
      <c r="R29" s="165"/>
      <c r="S29" s="165"/>
      <c r="T29" s="166" t="str">
        <f t="shared" si="15"/>
        <v/>
      </c>
      <c r="U29" s="165"/>
      <c r="V29" s="165"/>
      <c r="W29" s="165"/>
      <c r="X29" s="160" t="str">
        <f t="shared" ref="X29:X31" si="19">IFERROR(IF(AND(Q28="Probabilidad",Q29="Probabilidad"),(Z28-(+Z28*T29)),IF(AND(Q28="Impacto",Q29="Probabilidad"),(Z27-(+Z27*T29)),IF(Q29="Impacto",Z28,""))),"")</f>
        <v/>
      </c>
      <c r="Y29" s="167" t="str">
        <f t="shared" si="3"/>
        <v/>
      </c>
      <c r="Z29" s="168" t="str">
        <f t="shared" si="16"/>
        <v/>
      </c>
      <c r="AA29" s="167" t="str">
        <f t="shared" si="5"/>
        <v/>
      </c>
      <c r="AB29" s="168" t="str">
        <f t="shared" ref="AB29:AB31" si="20">IFERROR(IF(AND(Q28="Impacto",Q29="Impacto"),(AB28-(+AB28*T29)),IF(AND(Q28="Probabilidad",Q29="Impacto"),(AB27-(+AB27*T29)),IF(Q29="Probabilidad",AB28,""))),"")</f>
        <v/>
      </c>
      <c r="AC29" s="169"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70"/>
      <c r="AE29" s="180"/>
      <c r="AF29" s="163"/>
      <c r="AG29" s="164"/>
      <c r="AH29" s="164"/>
      <c r="AI29" s="164"/>
      <c r="AJ29" s="180"/>
      <c r="AK29" s="163"/>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row>
    <row r="30" spans="1:100" s="3" customFormat="1" ht="18" customHeight="1" x14ac:dyDescent="0.25">
      <c r="A30" s="339"/>
      <c r="B30" s="354"/>
      <c r="C30" s="354"/>
      <c r="D30" s="354"/>
      <c r="E30" s="357"/>
      <c r="F30" s="354"/>
      <c r="G30" s="351"/>
      <c r="H30" s="348"/>
      <c r="I30" s="345"/>
      <c r="J30" s="342"/>
      <c r="K30" s="345">
        <f>IF(NOT(ISERROR(MATCH(J30,_xlfn.ANCHORARRAY(E41),0))),I43&amp;"Por favor no seleccionar los criterios de impacto",J30)</f>
        <v>0</v>
      </c>
      <c r="L30" s="348"/>
      <c r="M30" s="345"/>
      <c r="N30" s="368"/>
      <c r="O30" s="6">
        <v>5</v>
      </c>
      <c r="P30" s="174"/>
      <c r="Q30" s="161" t="str">
        <f t="shared" si="18"/>
        <v/>
      </c>
      <c r="R30" s="165"/>
      <c r="S30" s="165"/>
      <c r="T30" s="166" t="str">
        <f t="shared" si="15"/>
        <v/>
      </c>
      <c r="U30" s="165"/>
      <c r="V30" s="165"/>
      <c r="W30" s="165"/>
      <c r="X30" s="160" t="str">
        <f t="shared" si="19"/>
        <v/>
      </c>
      <c r="Y30" s="167" t="str">
        <f t="shared" si="3"/>
        <v/>
      </c>
      <c r="Z30" s="168" t="str">
        <f t="shared" si="16"/>
        <v/>
      </c>
      <c r="AA30" s="167" t="str">
        <f t="shared" si="5"/>
        <v/>
      </c>
      <c r="AB30" s="168" t="str">
        <f t="shared" si="20"/>
        <v/>
      </c>
      <c r="AC30" s="169" t="str">
        <f t="shared" ref="AC30:AC31" si="2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0"/>
      <c r="AE30" s="180"/>
      <c r="AF30" s="163"/>
      <c r="AG30" s="164"/>
      <c r="AH30" s="164"/>
      <c r="AI30" s="164"/>
      <c r="AJ30" s="180"/>
      <c r="AK30" s="163"/>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row>
    <row r="31" spans="1:100" s="3" customFormat="1" ht="18" customHeight="1" x14ac:dyDescent="0.25">
      <c r="A31" s="340"/>
      <c r="B31" s="355"/>
      <c r="C31" s="355"/>
      <c r="D31" s="355"/>
      <c r="E31" s="358"/>
      <c r="F31" s="355"/>
      <c r="G31" s="352"/>
      <c r="H31" s="349"/>
      <c r="I31" s="346"/>
      <c r="J31" s="343"/>
      <c r="K31" s="346">
        <f>IF(NOT(ISERROR(MATCH(J31,_xlfn.ANCHORARRAY(E42),0))),I44&amp;"Por favor no seleccionar los criterios de impacto",J31)</f>
        <v>0</v>
      </c>
      <c r="L31" s="349"/>
      <c r="M31" s="346"/>
      <c r="N31" s="369"/>
      <c r="O31" s="6">
        <v>6</v>
      </c>
      <c r="P31" s="174"/>
      <c r="Q31" s="161" t="str">
        <f t="shared" si="18"/>
        <v/>
      </c>
      <c r="R31" s="165"/>
      <c r="S31" s="165"/>
      <c r="T31" s="166" t="str">
        <f t="shared" si="15"/>
        <v/>
      </c>
      <c r="U31" s="165"/>
      <c r="V31" s="165"/>
      <c r="W31" s="165"/>
      <c r="X31" s="160" t="str">
        <f t="shared" si="19"/>
        <v/>
      </c>
      <c r="Y31" s="167" t="str">
        <f t="shared" si="3"/>
        <v/>
      </c>
      <c r="Z31" s="168" t="str">
        <f t="shared" si="16"/>
        <v/>
      </c>
      <c r="AA31" s="167" t="str">
        <f t="shared" si="5"/>
        <v/>
      </c>
      <c r="AB31" s="168" t="str">
        <f t="shared" si="20"/>
        <v/>
      </c>
      <c r="AC31" s="169" t="str">
        <f t="shared" si="21"/>
        <v/>
      </c>
      <c r="AD31" s="170"/>
      <c r="AE31" s="180"/>
      <c r="AF31" s="163"/>
      <c r="AG31" s="164"/>
      <c r="AH31" s="164"/>
      <c r="AI31" s="164"/>
      <c r="AJ31" s="180"/>
      <c r="AK31" s="163"/>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row>
    <row r="32" spans="1:100" s="3" customFormat="1" ht="152.25" customHeight="1" x14ac:dyDescent="0.25">
      <c r="A32" s="338">
        <v>4</v>
      </c>
      <c r="B32" s="353" t="s">
        <v>169</v>
      </c>
      <c r="C32" s="353" t="s">
        <v>184</v>
      </c>
      <c r="D32" s="353" t="s">
        <v>185</v>
      </c>
      <c r="E32" s="356" t="s">
        <v>186</v>
      </c>
      <c r="F32" s="353" t="s">
        <v>154</v>
      </c>
      <c r="G32" s="350">
        <v>360</v>
      </c>
      <c r="H32" s="347" t="str">
        <f>IF(G32&lt;=0,"",IF(G32&lt;=2,"Muy Baja",IF(G32&lt;=24,"Baja",IF(G32&lt;=500,"Media",IF(G32&lt;=5000,"Alta","Muy Alta")))))</f>
        <v>Media</v>
      </c>
      <c r="I32" s="344">
        <f>IF(H32="","",IF(H32="Muy Baja",0.2,IF(H32="Baja",0.4,IF(H32="Media",0.6,IF(H32="Alta",0.8,IF(H32="Muy Alta",1,))))))</f>
        <v>0.6</v>
      </c>
      <c r="J32" s="341" t="s">
        <v>173</v>
      </c>
      <c r="K32" s="344" t="str">
        <f>IF(NOT(ISERROR(MATCH(J32,'Tabla Impacto'!$B$221:$B$223,0))),'Tabla Impacto'!$F$223&amp;"Por favor no seleccionar los criterios de impacto(Afectación Económica o presupuestal y Pérdida Reputacional)",J32)</f>
        <v xml:space="preserve">     El riesgo afecta la imagen de la entidad con algunos usuarios de relevancia frente al logro de los objetivos</v>
      </c>
      <c r="L32" s="347" t="str">
        <f>IF(OR(K32='Tabla Impacto'!$C$11,K32='Tabla Impacto'!$D$11),"Leve",IF(OR(K32='Tabla Impacto'!$C$12,K32='Tabla Impacto'!$D$12),"Menor",IF(OR(K32='Tabla Impacto'!$C$13,K32='Tabla Impacto'!$D$13),"Moderado",IF(OR(K32='Tabla Impacto'!$C$14,K32='Tabla Impacto'!$D$14),"Mayor",IF(OR(K32='Tabla Impacto'!$C$15,K32='Tabla Impacto'!$D$15),"Catastrófico","")))))</f>
        <v>Moderado</v>
      </c>
      <c r="M32" s="344">
        <f>IF(L32="","",IF(L32="Leve",0.2,IF(L32="Menor",0.4,IF(L32="Moderado",0.6,IF(L32="Mayor",0.8,IF(L32="Catastrófico",1,))))))</f>
        <v>0.6</v>
      </c>
      <c r="N32" s="367"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Moderado</v>
      </c>
      <c r="O32" s="6">
        <v>1</v>
      </c>
      <c r="P32" s="174" t="s">
        <v>187</v>
      </c>
      <c r="Q32" s="161" t="str">
        <f>IF(OR(R32="Preventivo",R32="Detectivo"),"Probabilidad",IF(R32="Correctivo","Impacto",""))</f>
        <v>Probabilidad</v>
      </c>
      <c r="R32" s="165" t="s">
        <v>157</v>
      </c>
      <c r="S32" s="165" t="s">
        <v>158</v>
      </c>
      <c r="T32" s="166" t="str">
        <f>IF(AND(R32="Preventivo",S32="Automático"),"50%",IF(AND(R32="Preventivo",S32="Manual"),"40%",IF(AND(R32="Detectivo",S32="Automático"),"40%",IF(AND(R32="Detectivo",S32="Manual"),"30%",IF(AND(R32="Correctivo",S32="Automático"),"35%",IF(AND(R32="Correctivo",S32="Manual"),"25%",""))))))</f>
        <v>40%</v>
      </c>
      <c r="U32" s="165" t="s">
        <v>159</v>
      </c>
      <c r="V32" s="165" t="s">
        <v>160</v>
      </c>
      <c r="W32" s="165" t="s">
        <v>161</v>
      </c>
      <c r="X32" s="160">
        <f>IFERROR(IF(Q32="Probabilidad",(I32-(+I32*T32)),IF(Q32="Impacto",I32,"")),"")</f>
        <v>0.36</v>
      </c>
      <c r="Y32" s="167" t="str">
        <f>IFERROR(IF(X32="","",IF(X32&lt;=0.2,"Muy Baja",IF(X32&lt;=0.4,"Baja",IF(X32&lt;=0.6,"Media",IF(X32&lt;=0.8,"Alta","Muy Alta"))))),"")</f>
        <v>Baja</v>
      </c>
      <c r="Z32" s="168">
        <f>+X32</f>
        <v>0.36</v>
      </c>
      <c r="AA32" s="167" t="str">
        <f>IFERROR(IF(AB32="","",IF(AB32&lt;=0.2,"Leve",IF(AB32&lt;=0.4,"Menor",IF(AB32&lt;=0.6,"Moderado",IF(AB32&lt;=0.8,"Mayor","Catastrófico"))))),"")</f>
        <v>Moderado</v>
      </c>
      <c r="AB32" s="168">
        <f>IFERROR(IF(Q32="Impacto",(M32-(+M32*T32)),IF(Q32="Probabilidad",M32,"")),"")</f>
        <v>0.6</v>
      </c>
      <c r="AC32" s="169"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Moderado</v>
      </c>
      <c r="AD32" s="170" t="s">
        <v>162</v>
      </c>
      <c r="AE32" s="179" t="s">
        <v>188</v>
      </c>
      <c r="AF32" s="172" t="s">
        <v>189</v>
      </c>
      <c r="AG32" s="172">
        <v>45381</v>
      </c>
      <c r="AH32" s="195">
        <v>45565</v>
      </c>
      <c r="AI32" s="164"/>
      <c r="AJ32" s="180"/>
      <c r="AK32" s="163"/>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row>
    <row r="33" spans="1:100" s="3" customFormat="1" x14ac:dyDescent="0.25">
      <c r="A33" s="339"/>
      <c r="B33" s="354"/>
      <c r="C33" s="354"/>
      <c r="D33" s="354"/>
      <c r="E33" s="357"/>
      <c r="F33" s="354"/>
      <c r="G33" s="351"/>
      <c r="H33" s="348"/>
      <c r="I33" s="345"/>
      <c r="J33" s="342"/>
      <c r="K33" s="345">
        <f>IF(NOT(ISERROR(MATCH(J33,_xlfn.ANCHORARRAY(E44),0))),I46&amp;"Por favor no seleccionar los criterios de impacto",J33)</f>
        <v>0</v>
      </c>
      <c r="L33" s="348"/>
      <c r="M33" s="345"/>
      <c r="N33" s="368"/>
      <c r="O33" s="6">
        <v>2</v>
      </c>
      <c r="P33" s="181"/>
      <c r="Q33" s="161"/>
      <c r="R33" s="165"/>
      <c r="S33" s="165"/>
      <c r="T33" s="166" t="str">
        <f t="shared" ref="T33:T38" si="22">IF(AND(R33="Preventivo",S33="Automático"),"50%",IF(AND(R33="Preventivo",S33="Manual"),"40%",IF(AND(R33="Detectivo",S33="Automático"),"40%",IF(AND(R33="Detectivo",S33="Manual"),"30%",IF(AND(R33="Correctivo",S33="Automático"),"35%",IF(AND(R33="Correctivo",S33="Manual"),"25%",""))))))</f>
        <v/>
      </c>
      <c r="U33" s="165"/>
      <c r="V33" s="165"/>
      <c r="W33" s="165"/>
      <c r="X33" s="160" t="str">
        <f>IFERROR(IF(AND(Q32="Probabilidad",Q33="Probabilidad"),(Z32-(+Z32*T33)),IF(Q33="Probabilidad",(I32-(+I32*T33)),IF(Q33="Impacto",Z32,""))),"")</f>
        <v/>
      </c>
      <c r="Y33" s="167" t="str">
        <f t="shared" si="3"/>
        <v/>
      </c>
      <c r="Z33" s="168" t="str">
        <f t="shared" ref="Z33:Z37" si="23">+X33</f>
        <v/>
      </c>
      <c r="AA33" s="167" t="str">
        <f t="shared" si="5"/>
        <v/>
      </c>
      <c r="AB33" s="168" t="str">
        <f>IFERROR(IF(AND(Q32="Impacto",Q33="Impacto"),(AB32-(+AB32*T33)),IF(Q33="Impacto",(M32-(+M32*T33)),IF(Q33="Probabilidad",AB32,""))),"")</f>
        <v/>
      </c>
      <c r="AC33" s="169" t="str">
        <f t="shared" ref="AC33:AC34" si="24">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70"/>
      <c r="AE33" s="181"/>
      <c r="AF33" s="182"/>
      <c r="AG33" s="182"/>
      <c r="AH33" s="182"/>
      <c r="AI33" s="164"/>
      <c r="AJ33" s="180"/>
      <c r="AK33" s="163"/>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row>
    <row r="34" spans="1:100" s="3" customFormat="1" x14ac:dyDescent="0.25">
      <c r="A34" s="339"/>
      <c r="B34" s="354"/>
      <c r="C34" s="354"/>
      <c r="D34" s="354"/>
      <c r="E34" s="357"/>
      <c r="F34" s="354"/>
      <c r="G34" s="351"/>
      <c r="H34" s="348"/>
      <c r="I34" s="345"/>
      <c r="J34" s="342"/>
      <c r="K34" s="345">
        <f>IF(NOT(ISERROR(MATCH(J34,_xlfn.ANCHORARRAY(E45),0))),I47&amp;"Por favor no seleccionar los criterios de impacto",J34)</f>
        <v>0</v>
      </c>
      <c r="L34" s="348"/>
      <c r="M34" s="345"/>
      <c r="N34" s="368"/>
      <c r="O34" s="6">
        <v>3</v>
      </c>
      <c r="P34" s="175"/>
      <c r="Q34" s="161" t="str">
        <f>IF(OR(R34="Preventivo",R34="Detectivo"),"Probabilidad",IF(R34="Correctivo","Impacto",""))</f>
        <v/>
      </c>
      <c r="R34" s="165"/>
      <c r="S34" s="165"/>
      <c r="T34" s="166" t="str">
        <f t="shared" si="22"/>
        <v/>
      </c>
      <c r="U34" s="165"/>
      <c r="V34" s="165"/>
      <c r="W34" s="165"/>
      <c r="X34" s="160" t="str">
        <f>IFERROR(IF(AND(Q33="Probabilidad",Q34="Probabilidad"),(Z33-(+Z33*T34)),IF(AND(Q33="Impacto",Q34="Probabilidad"),(Z32-(+Z32*T34)),IF(Q34="Impacto",Z33,""))),"")</f>
        <v/>
      </c>
      <c r="Y34" s="167" t="str">
        <f t="shared" si="3"/>
        <v/>
      </c>
      <c r="Z34" s="168" t="str">
        <f t="shared" si="23"/>
        <v/>
      </c>
      <c r="AA34" s="167" t="str">
        <f t="shared" si="5"/>
        <v/>
      </c>
      <c r="AB34" s="168" t="str">
        <f>IFERROR(IF(AND(Q33="Impacto",Q34="Impacto"),(AB33-(+AB33*T34)),IF(AND(Q33="Probabilidad",Q34="Impacto"),(AB32-(+AB32*T34)),IF(Q34="Probabilidad",AB33,""))),"")</f>
        <v/>
      </c>
      <c r="AC34" s="169" t="str">
        <f t="shared" si="24"/>
        <v/>
      </c>
      <c r="AD34" s="170"/>
      <c r="AE34" s="180"/>
      <c r="AF34" s="163"/>
      <c r="AG34" s="164"/>
      <c r="AH34" s="164"/>
      <c r="AI34" s="164"/>
      <c r="AJ34" s="180"/>
      <c r="AK34" s="163"/>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row>
    <row r="35" spans="1:100" s="3" customFormat="1" x14ac:dyDescent="0.25">
      <c r="A35" s="339"/>
      <c r="B35" s="354"/>
      <c r="C35" s="354"/>
      <c r="D35" s="354"/>
      <c r="E35" s="357"/>
      <c r="F35" s="354"/>
      <c r="G35" s="351"/>
      <c r="H35" s="348"/>
      <c r="I35" s="345"/>
      <c r="J35" s="342"/>
      <c r="K35" s="345">
        <f>IF(NOT(ISERROR(MATCH(J35,_xlfn.ANCHORARRAY(E46),0))),I48&amp;"Por favor no seleccionar los criterios de impacto",J35)</f>
        <v>0</v>
      </c>
      <c r="L35" s="348"/>
      <c r="M35" s="345"/>
      <c r="N35" s="368"/>
      <c r="O35" s="6">
        <v>4</v>
      </c>
      <c r="P35" s="174"/>
      <c r="Q35" s="161" t="str">
        <f t="shared" ref="Q35:Q37" si="25">IF(OR(R35="Preventivo",R35="Detectivo"),"Probabilidad",IF(R35="Correctivo","Impacto",""))</f>
        <v/>
      </c>
      <c r="R35" s="165"/>
      <c r="S35" s="165"/>
      <c r="T35" s="166" t="str">
        <f t="shared" si="22"/>
        <v/>
      </c>
      <c r="U35" s="165"/>
      <c r="V35" s="165"/>
      <c r="W35" s="165"/>
      <c r="X35" s="160" t="str">
        <f t="shared" ref="X35:X37" si="26">IFERROR(IF(AND(Q34="Probabilidad",Q35="Probabilidad"),(Z34-(+Z34*T35)),IF(AND(Q34="Impacto",Q35="Probabilidad"),(Z33-(+Z33*T35)),IF(Q35="Impacto",Z34,""))),"")</f>
        <v/>
      </c>
      <c r="Y35" s="167" t="str">
        <f t="shared" si="3"/>
        <v/>
      </c>
      <c r="Z35" s="168" t="str">
        <f t="shared" si="23"/>
        <v/>
      </c>
      <c r="AA35" s="167" t="str">
        <f t="shared" si="5"/>
        <v/>
      </c>
      <c r="AB35" s="168" t="str">
        <f t="shared" ref="AB35:AB37" si="27">IFERROR(IF(AND(Q34="Impacto",Q35="Impacto"),(AB34-(+AB34*T35)),IF(AND(Q34="Probabilidad",Q35="Impacto"),(AB33-(+AB33*T35)),IF(Q35="Probabilidad",AB34,""))),"")</f>
        <v/>
      </c>
      <c r="AC35" s="169"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70"/>
      <c r="AE35" s="180"/>
      <c r="AF35" s="163"/>
      <c r="AG35" s="164"/>
      <c r="AH35" s="164"/>
      <c r="AI35" s="164"/>
      <c r="AJ35" s="180"/>
      <c r="AK35" s="163"/>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row>
    <row r="36" spans="1:100" s="3" customFormat="1" x14ac:dyDescent="0.25">
      <c r="A36" s="339"/>
      <c r="B36" s="354"/>
      <c r="C36" s="354"/>
      <c r="D36" s="354"/>
      <c r="E36" s="357"/>
      <c r="F36" s="354"/>
      <c r="G36" s="351"/>
      <c r="H36" s="348"/>
      <c r="I36" s="345"/>
      <c r="J36" s="342"/>
      <c r="K36" s="345">
        <f>IF(NOT(ISERROR(MATCH(J36,_xlfn.ANCHORARRAY(E47),0))),I49&amp;"Por favor no seleccionar los criterios de impacto",J36)</f>
        <v>0</v>
      </c>
      <c r="L36" s="348"/>
      <c r="M36" s="345"/>
      <c r="N36" s="368"/>
      <c r="O36" s="6">
        <v>5</v>
      </c>
      <c r="P36" s="174"/>
      <c r="Q36" s="161" t="str">
        <f t="shared" si="25"/>
        <v/>
      </c>
      <c r="R36" s="165"/>
      <c r="S36" s="165"/>
      <c r="T36" s="166" t="str">
        <f t="shared" si="22"/>
        <v/>
      </c>
      <c r="U36" s="165"/>
      <c r="V36" s="165"/>
      <c r="W36" s="165"/>
      <c r="X36" s="160" t="str">
        <f t="shared" si="26"/>
        <v/>
      </c>
      <c r="Y36" s="167" t="str">
        <f>IFERROR(IF(X36="","",IF(X36&lt;=0.2,"Muy Baja",IF(X36&lt;=0.4,"Baja",IF(X36&lt;=0.6,"Media",IF(X36&lt;=0.8,"Alta","Muy Alta"))))),"")</f>
        <v/>
      </c>
      <c r="Z36" s="168" t="str">
        <f t="shared" si="23"/>
        <v/>
      </c>
      <c r="AA36" s="167" t="str">
        <f t="shared" si="5"/>
        <v/>
      </c>
      <c r="AB36" s="168" t="str">
        <f t="shared" si="27"/>
        <v/>
      </c>
      <c r="AC36" s="169" t="str">
        <f t="shared" ref="AC36:AC37" si="28">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0"/>
      <c r="AE36" s="180"/>
      <c r="AF36" s="163"/>
      <c r="AG36" s="164"/>
      <c r="AH36" s="164"/>
      <c r="AI36" s="164"/>
      <c r="AJ36" s="180"/>
      <c r="AK36" s="163"/>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row>
    <row r="37" spans="1:100" s="3" customFormat="1" x14ac:dyDescent="0.25">
      <c r="A37" s="340"/>
      <c r="B37" s="355"/>
      <c r="C37" s="355"/>
      <c r="D37" s="355"/>
      <c r="E37" s="358"/>
      <c r="F37" s="355"/>
      <c r="G37" s="352"/>
      <c r="H37" s="349"/>
      <c r="I37" s="346"/>
      <c r="J37" s="343"/>
      <c r="K37" s="346">
        <f>IF(NOT(ISERROR(MATCH(J37,_xlfn.ANCHORARRAY(E48),0))),I50&amp;"Por favor no seleccionar los criterios de impacto",J37)</f>
        <v>0</v>
      </c>
      <c r="L37" s="349"/>
      <c r="M37" s="346"/>
      <c r="N37" s="369"/>
      <c r="O37" s="6">
        <v>6</v>
      </c>
      <c r="P37" s="174"/>
      <c r="Q37" s="161" t="str">
        <f t="shared" si="25"/>
        <v/>
      </c>
      <c r="R37" s="165"/>
      <c r="S37" s="165"/>
      <c r="T37" s="166" t="str">
        <f t="shared" si="22"/>
        <v/>
      </c>
      <c r="U37" s="165"/>
      <c r="V37" s="165"/>
      <c r="W37" s="165"/>
      <c r="X37" s="160" t="str">
        <f t="shared" si="26"/>
        <v/>
      </c>
      <c r="Y37" s="167" t="str">
        <f t="shared" si="3"/>
        <v/>
      </c>
      <c r="Z37" s="168" t="str">
        <f t="shared" si="23"/>
        <v/>
      </c>
      <c r="AA37" s="167" t="str">
        <f t="shared" si="5"/>
        <v/>
      </c>
      <c r="AB37" s="168" t="str">
        <f t="shared" si="27"/>
        <v/>
      </c>
      <c r="AC37" s="169" t="str">
        <f t="shared" si="28"/>
        <v/>
      </c>
      <c r="AD37" s="170"/>
      <c r="AE37" s="180"/>
      <c r="AF37" s="163"/>
      <c r="AG37" s="164"/>
      <c r="AH37" s="164"/>
      <c r="AI37" s="164"/>
      <c r="AJ37" s="180"/>
      <c r="AK37" s="163"/>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row>
    <row r="38" spans="1:100" ht="76.5" customHeight="1" x14ac:dyDescent="0.3">
      <c r="A38" s="338">
        <v>5</v>
      </c>
      <c r="B38" s="353" t="s">
        <v>150</v>
      </c>
      <c r="C38" s="353" t="s">
        <v>300</v>
      </c>
      <c r="D38" s="353" t="s">
        <v>301</v>
      </c>
      <c r="E38" s="462" t="s">
        <v>302</v>
      </c>
      <c r="F38" s="353" t="s">
        <v>290</v>
      </c>
      <c r="G38" s="402">
        <v>45</v>
      </c>
      <c r="H38" s="347" t="str">
        <f>IF(G38&lt;=0,"",IF(G38&lt;=2,"Muy Baja",IF(G38&lt;=24,"Baja",IF(G38&lt;=500,"Media",IF(G38&lt;=5000,"Alta","Muy Alta")))))</f>
        <v>Media</v>
      </c>
      <c r="I38" s="344">
        <f>IF(H38="","",IF(H38="Muy Baja",0.2,IF(H38="Baja",0.4,IF(H38="Media",0.6,IF(H38="Alta",0.8,IF(H38="Muy Alta",1,))))))</f>
        <v>0.6</v>
      </c>
      <c r="J38" s="341" t="s">
        <v>173</v>
      </c>
      <c r="K38" s="344" t="str">
        <f>IF(NOT(ISERROR(MATCH(J38,'Tabla Impacto'!$B$221:$B$223,0))),'Tabla Impacto'!$F$223&amp;"Por favor no seleccionar los criterios de impacto(Afectación Económica o presupuestal y Pérdida Reputacional)",J38)</f>
        <v xml:space="preserve">     El riesgo afecta la imagen de la entidad con algunos usuarios de relevancia frente al logro de los objetivos</v>
      </c>
      <c r="L38" s="347" t="str">
        <f>IF(OR(K38='Tabla Impacto'!$C$11,K38='Tabla Impacto'!$D$11),"Leve",IF(OR(K38='Tabla Impacto'!$C$12,K38='Tabla Impacto'!$D$12),"Menor",IF(OR(K38='Tabla Impacto'!$C$13,K38='Tabla Impacto'!$D$13),"Moderado",IF(OR(K38='Tabla Impacto'!$C$14,K38='Tabla Impacto'!$D$14),"Mayor",IF(OR(K38='Tabla Impacto'!$C$15,K38='Tabla Impacto'!$D$15),"Catastrófico","")))))</f>
        <v>Moderado</v>
      </c>
      <c r="M38" s="344">
        <f>IF(L38="","",IF(L38="Leve",0.2,IF(L38="Menor",0.4,IF(L38="Moderado",0.6,IF(L38="Mayor",0.8,IF(L38="Catastrófico",1,))))))</f>
        <v>0.6</v>
      </c>
      <c r="N38" s="367" t="str">
        <f>IF(OR(AND(H38="Muy Baja",L38="Leve"),AND(H38="Muy Baja",L38="Menor"),AND(H38="Baja",L38="Leve")),"Bajo",IF(OR(AND(H38="Muy baja",L38="Moderado"),AND(H38="Baja",L38="Menor"),AND(H38="Baja",L38="Moderado"),AND(H38="Media",L38="Leve"),AND(H38="Media",L38="Menor"),AND(H38="Media",L38="Moderado"),AND(H38="Alta",L38="Leve"),AND(H38="Alta",L38="Menor")),"Moderado",IF(OR(AND(H38="Muy Baja",L38="Mayor"),AND(H38="Baja",L38="Mayor"),AND(H38="Media",L38="Mayor"),AND(H38="Alta",L38="Moderado"),AND(H38="Alta",L38="Mayor"),AND(H38="Muy Alta",L38="Leve"),AND(H38="Muy Alta",L38="Menor"),AND(H38="Muy Alta",L38="Moderado"),AND(H38="Muy Alta",L38="Mayor")),"Alto",IF(OR(AND(H38="Muy Baja",L38="Catastrófico"),AND(H38="Baja",L38="Catastrófico"),AND(H38="Media",L38="Catastrófico"),AND(H38="Alta",L38="Catastrófico"),AND(H38="Muy Alta",L38="Catastrófico")),"Extremo",""))))</f>
        <v>Moderado</v>
      </c>
      <c r="O38" s="105">
        <v>1</v>
      </c>
      <c r="P38" s="196" t="s">
        <v>309</v>
      </c>
      <c r="Q38" s="161" t="s">
        <v>193</v>
      </c>
      <c r="R38" s="165" t="s">
        <v>157</v>
      </c>
      <c r="S38" s="165" t="s">
        <v>158</v>
      </c>
      <c r="T38" s="166" t="str">
        <f t="shared" si="22"/>
        <v>40%</v>
      </c>
      <c r="U38" s="165" t="s">
        <v>159</v>
      </c>
      <c r="V38" s="165" t="s">
        <v>160</v>
      </c>
      <c r="W38" s="165" t="s">
        <v>161</v>
      </c>
      <c r="X38" s="160">
        <f>IFERROR(IF(Q38="Probabilidad",(I38-(+I38*T38)),IF(Q38="Impacto",I38,"")),"")</f>
        <v>0.36</v>
      </c>
      <c r="Y38" s="167" t="str">
        <f>IFERROR(IF(X38="","",IF(X38&lt;=0.2,"Muy Baja",IF(X38&lt;=0.4,"Baja",IF(X38&lt;=0.6,"Media",IF(X38&lt;=0.8,"Alta","Muy Alta"))))),"")</f>
        <v>Baja</v>
      </c>
      <c r="Z38" s="168">
        <f>+X38</f>
        <v>0.36</v>
      </c>
      <c r="AA38" s="167" t="str">
        <f>IFERROR(IF(AB38="","",IF(AB38&lt;=0.2,"Leve",IF(AB38&lt;=0.4,"Menor",IF(AB38&lt;=0.6,"Moderado",IF(AB38&lt;=0.8,"Mayor","Catastrófico"))))),"")</f>
        <v>Moderado</v>
      </c>
      <c r="AB38" s="168">
        <f>IFERROR(IF(Q38="Impacto",(M38-(+M38*T38)),IF(Q38="Probabilidad",M38,"")),"")</f>
        <v>0.6</v>
      </c>
      <c r="AC38" s="169"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Moderado</v>
      </c>
      <c r="AD38" s="170" t="s">
        <v>162</v>
      </c>
      <c r="AE38" s="196" t="s">
        <v>310</v>
      </c>
      <c r="AF38" s="197" t="s">
        <v>303</v>
      </c>
      <c r="AG38" s="198">
        <v>45471</v>
      </c>
      <c r="AH38" s="164">
        <v>45642</v>
      </c>
      <c r="AI38" s="116"/>
      <c r="AJ38" s="114"/>
      <c r="AK38" s="115"/>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row>
    <row r="39" spans="1:100" ht="18" customHeight="1" x14ac:dyDescent="0.3">
      <c r="A39" s="339"/>
      <c r="B39" s="354"/>
      <c r="C39" s="354"/>
      <c r="D39" s="354"/>
      <c r="E39" s="463"/>
      <c r="F39" s="354"/>
      <c r="G39" s="403"/>
      <c r="H39" s="348"/>
      <c r="I39" s="345"/>
      <c r="J39" s="342"/>
      <c r="K39" s="345">
        <f>IF(NOT(ISERROR(MATCH(J39,_xlfn.ANCHORARRAY(E50),0))),I52&amp;"Por favor no seleccionar los criterios de impacto",J39)</f>
        <v>0</v>
      </c>
      <c r="L39" s="348"/>
      <c r="M39" s="345"/>
      <c r="N39" s="368"/>
      <c r="O39" s="105">
        <v>2</v>
      </c>
      <c r="P39" s="174"/>
      <c r="Q39" s="106" t="str">
        <f>IF(OR(R39="Preventivo",R39="Detectivo"),"Probabilidad",IF(R39="Correctivo","Impacto",""))</f>
        <v/>
      </c>
      <c r="R39" s="107"/>
      <c r="S39" s="107"/>
      <c r="T39" s="108" t="str">
        <f t="shared" ref="T39:T44" si="29">IF(AND(R39="Preventivo",S39="Automático"),"50%",IF(AND(R39="Preventivo",S39="Manual"),"40%",IF(AND(R39="Detectivo",S39="Automático"),"40%",IF(AND(R39="Detectivo",S39="Manual"),"30%",IF(AND(R39="Correctivo",S39="Automático"),"35%",IF(AND(R39="Correctivo",S39="Manual"),"25%",""))))))</f>
        <v/>
      </c>
      <c r="U39" s="107"/>
      <c r="V39" s="107"/>
      <c r="W39" s="107"/>
      <c r="X39" s="109" t="str">
        <f>IFERROR(IF(AND(Q38="Probabilidad",Q39="Probabilidad"),(Z38-(+Z38*T39)),IF(Q39="Probabilidad",(I38-(+I38*T39)),IF(Q39="Impacto",Z38,""))),"")</f>
        <v/>
      </c>
      <c r="Y39" s="110" t="str">
        <f t="shared" si="3"/>
        <v/>
      </c>
      <c r="Z39" s="111" t="str">
        <f t="shared" ref="Z39:Z43" si="30">+X39</f>
        <v/>
      </c>
      <c r="AA39" s="110" t="str">
        <f t="shared" si="5"/>
        <v/>
      </c>
      <c r="AB39" s="111" t="str">
        <f>IFERROR(IF(AND(Q38="Impacto",Q39="Impacto"),(AB38-(+AB38*T39)),IF(Q39="Impacto",(M38-(+M38*T39)),IF(Q39="Probabilidad",AB38,""))),"")</f>
        <v/>
      </c>
      <c r="AC39" s="112" t="str">
        <f t="shared" ref="AC39:AC40" si="31">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3"/>
      <c r="AE39" s="114"/>
      <c r="AF39" s="115"/>
      <c r="AG39" s="116"/>
      <c r="AH39" s="116"/>
      <c r="AI39" s="116"/>
      <c r="AJ39" s="114"/>
      <c r="AK39" s="115"/>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row>
    <row r="40" spans="1:100" ht="18" customHeight="1" x14ac:dyDescent="0.3">
      <c r="A40" s="339"/>
      <c r="B40" s="354"/>
      <c r="C40" s="354"/>
      <c r="D40" s="354"/>
      <c r="E40" s="463"/>
      <c r="F40" s="354"/>
      <c r="G40" s="403"/>
      <c r="H40" s="348"/>
      <c r="I40" s="345"/>
      <c r="J40" s="342"/>
      <c r="K40" s="345">
        <f>IF(NOT(ISERROR(MATCH(J40,_xlfn.ANCHORARRAY(E51),0))),I53&amp;"Por favor no seleccionar los criterios de impacto",J40)</f>
        <v>0</v>
      </c>
      <c r="L40" s="348"/>
      <c r="M40" s="345"/>
      <c r="N40" s="368"/>
      <c r="O40" s="105">
        <v>3</v>
      </c>
      <c r="P40" s="175"/>
      <c r="Q40" s="106" t="str">
        <f>IF(OR(R40="Preventivo",R40="Detectivo"),"Probabilidad",IF(R40="Correctivo","Impacto",""))</f>
        <v/>
      </c>
      <c r="R40" s="107"/>
      <c r="S40" s="107"/>
      <c r="T40" s="108" t="str">
        <f t="shared" si="29"/>
        <v/>
      </c>
      <c r="U40" s="107"/>
      <c r="V40" s="107"/>
      <c r="W40" s="107"/>
      <c r="X40" s="109" t="str">
        <f>IFERROR(IF(AND(Q39="Probabilidad",Q40="Probabilidad"),(Z39-(+Z39*T40)),IF(AND(Q39="Impacto",Q40="Probabilidad"),(Z38-(+Z38*T40)),IF(Q40="Impacto",Z39,""))),"")</f>
        <v/>
      </c>
      <c r="Y40" s="110" t="str">
        <f t="shared" si="3"/>
        <v/>
      </c>
      <c r="Z40" s="111" t="str">
        <f t="shared" si="30"/>
        <v/>
      </c>
      <c r="AA40" s="110" t="str">
        <f t="shared" si="5"/>
        <v/>
      </c>
      <c r="AB40" s="111" t="str">
        <f>IFERROR(IF(AND(Q39="Impacto",Q40="Impacto"),(AB39-(+AB39*T40)),IF(AND(Q39="Probabilidad",Q40="Impacto"),(AB38-(+AB38*T40)),IF(Q40="Probabilidad",AB39,""))),"")</f>
        <v/>
      </c>
      <c r="AC40" s="112" t="str">
        <f t="shared" si="31"/>
        <v/>
      </c>
      <c r="AD40" s="113"/>
      <c r="AE40" s="114"/>
      <c r="AF40" s="115"/>
      <c r="AG40" s="116"/>
      <c r="AH40" s="116"/>
      <c r="AI40" s="116"/>
      <c r="AJ40" s="114"/>
      <c r="AK40" s="115"/>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row>
    <row r="41" spans="1:100" ht="18" customHeight="1" x14ac:dyDescent="0.3">
      <c r="A41" s="339"/>
      <c r="B41" s="354"/>
      <c r="C41" s="354"/>
      <c r="D41" s="354"/>
      <c r="E41" s="463"/>
      <c r="F41" s="354"/>
      <c r="G41" s="403"/>
      <c r="H41" s="348"/>
      <c r="I41" s="345"/>
      <c r="J41" s="342"/>
      <c r="K41" s="345">
        <f>IF(NOT(ISERROR(MATCH(J41,_xlfn.ANCHORARRAY(E52),0))),I54&amp;"Por favor no seleccionar los criterios de impacto",J41)</f>
        <v>0</v>
      </c>
      <c r="L41" s="348"/>
      <c r="M41" s="345"/>
      <c r="N41" s="368"/>
      <c r="O41" s="105">
        <v>4</v>
      </c>
      <c r="P41" s="174"/>
      <c r="Q41" s="106" t="str">
        <f t="shared" ref="Q41:Q44" si="32">IF(OR(R41="Preventivo",R41="Detectivo"),"Probabilidad",IF(R41="Correctivo","Impacto",""))</f>
        <v/>
      </c>
      <c r="R41" s="107"/>
      <c r="S41" s="107"/>
      <c r="T41" s="108" t="str">
        <f t="shared" si="29"/>
        <v/>
      </c>
      <c r="U41" s="107"/>
      <c r="V41" s="107"/>
      <c r="W41" s="107"/>
      <c r="X41" s="109" t="str">
        <f t="shared" ref="X41:X43" si="33">IFERROR(IF(AND(Q40="Probabilidad",Q41="Probabilidad"),(Z40-(+Z40*T41)),IF(AND(Q40="Impacto",Q41="Probabilidad"),(Z39-(+Z39*T41)),IF(Q41="Impacto",Z40,""))),"")</f>
        <v/>
      </c>
      <c r="Y41" s="110" t="str">
        <f t="shared" si="3"/>
        <v/>
      </c>
      <c r="Z41" s="111" t="str">
        <f t="shared" si="30"/>
        <v/>
      </c>
      <c r="AA41" s="110" t="str">
        <f t="shared" si="5"/>
        <v/>
      </c>
      <c r="AB41" s="111" t="str">
        <f t="shared" ref="AB41:AB43" si="34">IFERROR(IF(AND(Q40="Impacto",Q41="Impacto"),(AB40-(+AB40*T41)),IF(AND(Q40="Probabilidad",Q41="Impacto"),(AB39-(+AB39*T41)),IF(Q41="Probabilidad",AB40,""))),"")</f>
        <v/>
      </c>
      <c r="AC41" s="112"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3"/>
      <c r="AE41" s="114"/>
      <c r="AF41" s="115"/>
      <c r="AG41" s="116"/>
      <c r="AH41" s="116"/>
      <c r="AI41" s="116"/>
      <c r="AJ41" s="114"/>
      <c r="AK41" s="115"/>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row>
    <row r="42" spans="1:100" ht="18" customHeight="1" x14ac:dyDescent="0.3">
      <c r="A42" s="339"/>
      <c r="B42" s="354"/>
      <c r="C42" s="354"/>
      <c r="D42" s="354"/>
      <c r="E42" s="463"/>
      <c r="F42" s="354"/>
      <c r="G42" s="403"/>
      <c r="H42" s="348"/>
      <c r="I42" s="345"/>
      <c r="J42" s="342"/>
      <c r="K42" s="345">
        <f>IF(NOT(ISERROR(MATCH(J42,_xlfn.ANCHORARRAY(E53),0))),I55&amp;"Por favor no seleccionar los criterios de impacto",J42)</f>
        <v>0</v>
      </c>
      <c r="L42" s="348"/>
      <c r="M42" s="345"/>
      <c r="N42" s="368"/>
      <c r="O42" s="105">
        <v>5</v>
      </c>
      <c r="P42" s="174"/>
      <c r="Q42" s="106" t="str">
        <f t="shared" si="32"/>
        <v/>
      </c>
      <c r="R42" s="107"/>
      <c r="S42" s="107"/>
      <c r="T42" s="108" t="str">
        <f t="shared" si="29"/>
        <v/>
      </c>
      <c r="U42" s="107"/>
      <c r="V42" s="107"/>
      <c r="W42" s="107"/>
      <c r="X42" s="109" t="str">
        <f t="shared" si="33"/>
        <v/>
      </c>
      <c r="Y42" s="110" t="str">
        <f t="shared" si="3"/>
        <v/>
      </c>
      <c r="Z42" s="111" t="str">
        <f t="shared" si="30"/>
        <v/>
      </c>
      <c r="AA42" s="110" t="str">
        <f t="shared" si="5"/>
        <v/>
      </c>
      <c r="AB42" s="111" t="str">
        <f t="shared" si="34"/>
        <v/>
      </c>
      <c r="AC42" s="112" t="str">
        <f t="shared" ref="AC42:AC43" si="35">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3"/>
      <c r="AE42" s="114"/>
      <c r="AF42" s="115"/>
      <c r="AG42" s="116"/>
      <c r="AH42" s="116"/>
      <c r="AI42" s="116"/>
      <c r="AJ42" s="114"/>
      <c r="AK42" s="115"/>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row>
    <row r="43" spans="1:100" ht="18" customHeight="1" x14ac:dyDescent="0.3">
      <c r="A43" s="340"/>
      <c r="B43" s="355"/>
      <c r="C43" s="355"/>
      <c r="D43" s="355"/>
      <c r="E43" s="464"/>
      <c r="F43" s="355"/>
      <c r="G43" s="404"/>
      <c r="H43" s="349"/>
      <c r="I43" s="346"/>
      <c r="J43" s="343"/>
      <c r="K43" s="346">
        <f>IF(NOT(ISERROR(MATCH(J43,_xlfn.ANCHORARRAY(E54),0))),I56&amp;"Por favor no seleccionar los criterios de impacto",J43)</f>
        <v>0</v>
      </c>
      <c r="L43" s="349"/>
      <c r="M43" s="346"/>
      <c r="N43" s="369"/>
      <c r="O43" s="105">
        <v>6</v>
      </c>
      <c r="P43" s="174"/>
      <c r="Q43" s="106" t="str">
        <f t="shared" si="32"/>
        <v/>
      </c>
      <c r="R43" s="107"/>
      <c r="S43" s="107"/>
      <c r="T43" s="108" t="str">
        <f t="shared" si="29"/>
        <v/>
      </c>
      <c r="U43" s="107"/>
      <c r="V43" s="107"/>
      <c r="W43" s="107"/>
      <c r="X43" s="109" t="str">
        <f t="shared" si="33"/>
        <v/>
      </c>
      <c r="Y43" s="110" t="str">
        <f t="shared" si="3"/>
        <v/>
      </c>
      <c r="Z43" s="111" t="str">
        <f t="shared" si="30"/>
        <v/>
      </c>
      <c r="AA43" s="110" t="str">
        <f t="shared" si="5"/>
        <v/>
      </c>
      <c r="AB43" s="111" t="str">
        <f t="shared" si="34"/>
        <v/>
      </c>
      <c r="AC43" s="112" t="str">
        <f t="shared" si="35"/>
        <v/>
      </c>
      <c r="AD43" s="113"/>
      <c r="AE43" s="114"/>
      <c r="AF43" s="115"/>
      <c r="AG43" s="116"/>
      <c r="AH43" s="116"/>
      <c r="AI43" s="116"/>
      <c r="AJ43" s="114"/>
      <c r="AK43" s="115"/>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row>
    <row r="44" spans="1:100" ht="72" customHeight="1" x14ac:dyDescent="0.3">
      <c r="A44" s="338">
        <v>6</v>
      </c>
      <c r="B44" s="353" t="s">
        <v>169</v>
      </c>
      <c r="C44" s="341" t="s">
        <v>304</v>
      </c>
      <c r="D44" s="341" t="s">
        <v>305</v>
      </c>
      <c r="E44" s="462" t="s">
        <v>306</v>
      </c>
      <c r="F44" s="353" t="s">
        <v>290</v>
      </c>
      <c r="G44" s="350">
        <v>2</v>
      </c>
      <c r="H44" s="347" t="str">
        <f>IF(G44&lt;=0,"",IF(G44&lt;=2,"Muy Baja",IF(G44&lt;=24,"Baja",IF(G44&lt;=500,"Media",IF(G44&lt;=5000,"Alta","Muy Alta")))))</f>
        <v>Muy Baja</v>
      </c>
      <c r="I44" s="344">
        <f>IF(H44="","",IF(H44="Muy Baja",0.2,IF(H44="Baja",0.4,IF(H44="Media",0.6,IF(H44="Alta",0.8,IF(H44="Muy Alta",1,))))))</f>
        <v>0.2</v>
      </c>
      <c r="J44" s="341" t="s">
        <v>173</v>
      </c>
      <c r="K44" s="344" t="str">
        <f>IF(NOT(ISERROR(MATCH(J44,'Tabla Impacto'!$B$221:$B$223,0))),'Tabla Impacto'!$F$223&amp;"Por favor no seleccionar los criterios de impacto(Afectación Económica o presupuestal y Pérdida Reputacional)",J44)</f>
        <v xml:space="preserve">     El riesgo afecta la imagen de la entidad con algunos usuarios de relevancia frente al logro de los objetivos</v>
      </c>
      <c r="L44" s="347" t="str">
        <f>IF(OR(K44='Tabla Impacto'!$C$11,K44='Tabla Impacto'!$D$11),"Leve",IF(OR(K44='Tabla Impacto'!$C$12,K44='Tabla Impacto'!$D$12),"Menor",IF(OR(K44='Tabla Impacto'!$C$13,K44='Tabla Impacto'!$D$13),"Moderado",IF(OR(K44='Tabla Impacto'!$C$14,K44='Tabla Impacto'!$D$14),"Mayor",IF(OR(K44='Tabla Impacto'!$C$15,K44='Tabla Impacto'!$D$15),"Catastrófico","")))))</f>
        <v>Moderado</v>
      </c>
      <c r="M44" s="344">
        <f>IF(L44="","",IF(L44="Leve",0.2,IF(L44="Menor",0.4,IF(L44="Moderado",0.6,IF(L44="Mayor",0.8,IF(L44="Catastrófico",1,))))))</f>
        <v>0.6</v>
      </c>
      <c r="N44" s="367" t="str">
        <f>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Moderado</v>
      </c>
      <c r="O44" s="105">
        <v>1</v>
      </c>
      <c r="P44" s="199" t="s">
        <v>311</v>
      </c>
      <c r="Q44" s="161" t="str">
        <f t="shared" si="32"/>
        <v>Probabilidad</v>
      </c>
      <c r="R44" s="165" t="s">
        <v>157</v>
      </c>
      <c r="S44" s="165" t="s">
        <v>158</v>
      </c>
      <c r="T44" s="166" t="str">
        <f t="shared" si="29"/>
        <v>40%</v>
      </c>
      <c r="U44" s="165" t="s">
        <v>159</v>
      </c>
      <c r="V44" s="165" t="s">
        <v>160</v>
      </c>
      <c r="W44" s="165" t="s">
        <v>161</v>
      </c>
      <c r="X44" s="160">
        <f>IFERROR(IF(Q44="Probabilidad",(I44-(+I44*T44)),IF(Q44="Impacto",I44,"")),"")</f>
        <v>0.12</v>
      </c>
      <c r="Y44" s="167" t="str">
        <f>IFERROR(IF(X44="","",IF(X44&lt;=0.2,"Muy Baja",IF(X44&lt;=0.4,"Baja",IF(X44&lt;=0.6,"Media",IF(X44&lt;=0.8,"Alta","Muy Alta"))))),"")</f>
        <v>Muy Baja</v>
      </c>
      <c r="Z44" s="168">
        <f>+X44</f>
        <v>0.12</v>
      </c>
      <c r="AA44" s="167" t="str">
        <f>IFERROR(IF(AB44="","",IF(AB44&lt;=0.2,"Leve",IF(AB44&lt;=0.4,"Menor",IF(AB44&lt;=0.6,"Moderado",IF(AB44&lt;=0.8,"Mayor","Catastrófico"))))),"")</f>
        <v>Moderado</v>
      </c>
      <c r="AB44" s="168">
        <f>IFERROR(IF(Q44="Impacto",(M44-(+M44*T44)),IF(Q44="Probabilidad",M44,"")),"")</f>
        <v>0.6</v>
      </c>
      <c r="AC44" s="169"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Moderado</v>
      </c>
      <c r="AD44" s="170" t="s">
        <v>162</v>
      </c>
      <c r="AE44" s="200" t="s">
        <v>307</v>
      </c>
      <c r="AF44" s="197" t="s">
        <v>308</v>
      </c>
      <c r="AG44" s="201">
        <v>45471</v>
      </c>
      <c r="AH44" s="198">
        <v>45642</v>
      </c>
      <c r="AI44" s="116"/>
      <c r="AJ44" s="114"/>
      <c r="AK44" s="115"/>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row>
    <row r="45" spans="1:100" ht="18" customHeight="1" x14ac:dyDescent="0.3">
      <c r="A45" s="339"/>
      <c r="B45" s="354"/>
      <c r="C45" s="342"/>
      <c r="D45" s="342"/>
      <c r="E45" s="463"/>
      <c r="F45" s="354"/>
      <c r="G45" s="351"/>
      <c r="H45" s="348"/>
      <c r="I45" s="345"/>
      <c r="J45" s="342"/>
      <c r="K45" s="345">
        <f>IF(NOT(ISERROR(MATCH(J45,_xlfn.ANCHORARRAY(E56),0))),I58&amp;"Por favor no seleccionar los criterios de impacto",J45)</f>
        <v>0</v>
      </c>
      <c r="L45" s="348"/>
      <c r="M45" s="345"/>
      <c r="N45" s="368"/>
      <c r="O45" s="105">
        <v>2</v>
      </c>
      <c r="P45" s="174"/>
      <c r="Q45" s="106" t="str">
        <f>IF(OR(R45="Preventivo",R45="Detectivo"),"Probabilidad",IF(R45="Correctivo","Impacto",""))</f>
        <v/>
      </c>
      <c r="R45" s="107"/>
      <c r="S45" s="107"/>
      <c r="T45" s="108" t="str">
        <f t="shared" ref="T45:T49" si="36">IF(AND(R45="Preventivo",S45="Automático"),"50%",IF(AND(R45="Preventivo",S45="Manual"),"40%",IF(AND(R45="Detectivo",S45="Automático"),"40%",IF(AND(R45="Detectivo",S45="Manual"),"30%",IF(AND(R45="Correctivo",S45="Automático"),"35%",IF(AND(R45="Correctivo",S45="Manual"),"25%",""))))))</f>
        <v/>
      </c>
      <c r="U45" s="107"/>
      <c r="V45" s="107"/>
      <c r="W45" s="107"/>
      <c r="X45" s="109" t="str">
        <f>IFERROR(IF(AND(Q44="Probabilidad",Q45="Probabilidad"),(Z44-(+Z44*T45)),IF(Q45="Probabilidad",(I44-(+I44*T45)),IF(Q45="Impacto",Z44,""))),"")</f>
        <v/>
      </c>
      <c r="Y45" s="110" t="str">
        <f t="shared" si="3"/>
        <v/>
      </c>
      <c r="Z45" s="111" t="str">
        <f t="shared" ref="Z45:Z49" si="37">+X45</f>
        <v/>
      </c>
      <c r="AA45" s="110" t="str">
        <f t="shared" si="5"/>
        <v/>
      </c>
      <c r="AB45" s="111" t="str">
        <f>IFERROR(IF(AND(Q44="Impacto",Q45="Impacto"),(AB44-(+AB44*T45)),IF(Q45="Impacto",(M44-(+M44*T45)),IF(Q45="Probabilidad",AB44,""))),"")</f>
        <v/>
      </c>
      <c r="AC45" s="112" t="str">
        <f t="shared" ref="AC45:AC46" si="38">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3"/>
      <c r="AE45" s="114"/>
      <c r="AF45" s="115"/>
      <c r="AG45" s="116"/>
      <c r="AH45" s="116"/>
      <c r="AI45" s="116"/>
      <c r="AJ45" s="114"/>
      <c r="AK45" s="115"/>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row>
    <row r="46" spans="1:100" ht="18" customHeight="1" x14ac:dyDescent="0.3">
      <c r="A46" s="339"/>
      <c r="B46" s="354"/>
      <c r="C46" s="342"/>
      <c r="D46" s="342"/>
      <c r="E46" s="463"/>
      <c r="F46" s="354"/>
      <c r="G46" s="351"/>
      <c r="H46" s="348"/>
      <c r="I46" s="345"/>
      <c r="J46" s="342"/>
      <c r="K46" s="345">
        <f>IF(NOT(ISERROR(MATCH(J46,_xlfn.ANCHORARRAY(E57),0))),I59&amp;"Por favor no seleccionar los criterios de impacto",J46)</f>
        <v>0</v>
      </c>
      <c r="L46" s="348"/>
      <c r="M46" s="345"/>
      <c r="N46" s="368"/>
      <c r="O46" s="105">
        <v>3</v>
      </c>
      <c r="P46" s="175"/>
      <c r="Q46" s="106" t="str">
        <f>IF(OR(R46="Preventivo",R46="Detectivo"),"Probabilidad",IF(R46="Correctivo","Impacto",""))</f>
        <v/>
      </c>
      <c r="R46" s="107"/>
      <c r="S46" s="107"/>
      <c r="T46" s="108" t="str">
        <f t="shared" si="36"/>
        <v/>
      </c>
      <c r="U46" s="107"/>
      <c r="V46" s="107"/>
      <c r="W46" s="107"/>
      <c r="X46" s="109" t="str">
        <f>IFERROR(IF(AND(Q45="Probabilidad",Q46="Probabilidad"),(Z45-(+Z45*T46)),IF(AND(Q45="Impacto",Q46="Probabilidad"),(Z44-(+Z44*T46)),IF(Q46="Impacto",Z45,""))),"")</f>
        <v/>
      </c>
      <c r="Y46" s="110" t="str">
        <f t="shared" si="3"/>
        <v/>
      </c>
      <c r="Z46" s="111" t="str">
        <f t="shared" si="37"/>
        <v/>
      </c>
      <c r="AA46" s="110" t="str">
        <f t="shared" si="5"/>
        <v/>
      </c>
      <c r="AB46" s="111" t="str">
        <f>IFERROR(IF(AND(Q45="Impacto",Q46="Impacto"),(AB45-(+AB45*T46)),IF(AND(Q45="Probabilidad",Q46="Impacto"),(AB44-(+AB44*T46)),IF(Q46="Probabilidad",AB45,""))),"")</f>
        <v/>
      </c>
      <c r="AC46" s="112" t="str">
        <f t="shared" si="38"/>
        <v/>
      </c>
      <c r="AD46" s="113"/>
      <c r="AE46" s="114"/>
      <c r="AF46" s="115"/>
      <c r="AG46" s="116"/>
      <c r="AH46" s="116"/>
      <c r="AI46" s="116"/>
      <c r="AJ46" s="114"/>
      <c r="AK46" s="115"/>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row>
    <row r="47" spans="1:100" ht="18" customHeight="1" x14ac:dyDescent="0.3">
      <c r="A47" s="339"/>
      <c r="B47" s="354"/>
      <c r="C47" s="342"/>
      <c r="D47" s="342"/>
      <c r="E47" s="463"/>
      <c r="F47" s="354"/>
      <c r="G47" s="351"/>
      <c r="H47" s="348"/>
      <c r="I47" s="345"/>
      <c r="J47" s="342"/>
      <c r="K47" s="345">
        <f>IF(NOT(ISERROR(MATCH(J47,_xlfn.ANCHORARRAY(E58),0))),I60&amp;"Por favor no seleccionar los criterios de impacto",J47)</f>
        <v>0</v>
      </c>
      <c r="L47" s="348"/>
      <c r="M47" s="345"/>
      <c r="N47" s="368"/>
      <c r="O47" s="105">
        <v>4</v>
      </c>
      <c r="P47" s="174"/>
      <c r="Q47" s="106" t="str">
        <f t="shared" ref="Q47:Q49" si="39">IF(OR(R47="Preventivo",R47="Detectivo"),"Probabilidad",IF(R47="Correctivo","Impacto",""))</f>
        <v/>
      </c>
      <c r="R47" s="107"/>
      <c r="S47" s="107"/>
      <c r="T47" s="108" t="str">
        <f t="shared" si="36"/>
        <v/>
      </c>
      <c r="U47" s="107"/>
      <c r="V47" s="107"/>
      <c r="W47" s="107"/>
      <c r="X47" s="109" t="str">
        <f t="shared" ref="X47:X49" si="40">IFERROR(IF(AND(Q46="Probabilidad",Q47="Probabilidad"),(Z46-(+Z46*T47)),IF(AND(Q46="Impacto",Q47="Probabilidad"),(Z45-(+Z45*T47)),IF(Q47="Impacto",Z46,""))),"")</f>
        <v/>
      </c>
      <c r="Y47" s="110" t="str">
        <f t="shared" si="3"/>
        <v/>
      </c>
      <c r="Z47" s="111" t="str">
        <f t="shared" si="37"/>
        <v/>
      </c>
      <c r="AA47" s="110" t="str">
        <f t="shared" si="5"/>
        <v/>
      </c>
      <c r="AB47" s="111" t="str">
        <f t="shared" ref="AB47:AB49" si="41">IFERROR(IF(AND(Q46="Impacto",Q47="Impacto"),(AB46-(+AB46*T47)),IF(AND(Q46="Probabilidad",Q47="Impacto"),(AB45-(+AB45*T47)),IF(Q47="Probabilidad",AB46,""))),"")</f>
        <v/>
      </c>
      <c r="AC47" s="112"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3"/>
      <c r="AE47" s="114"/>
      <c r="AF47" s="115"/>
      <c r="AG47" s="116"/>
      <c r="AH47" s="116"/>
      <c r="AI47" s="116"/>
      <c r="AJ47" s="114"/>
      <c r="AK47" s="115"/>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row>
    <row r="48" spans="1:100" ht="18" customHeight="1" x14ac:dyDescent="0.3">
      <c r="A48" s="339"/>
      <c r="B48" s="354"/>
      <c r="C48" s="342"/>
      <c r="D48" s="342"/>
      <c r="E48" s="463"/>
      <c r="F48" s="354"/>
      <c r="G48" s="351"/>
      <c r="H48" s="348"/>
      <c r="I48" s="345"/>
      <c r="J48" s="342"/>
      <c r="K48" s="345">
        <f>IF(NOT(ISERROR(MATCH(J48,_xlfn.ANCHORARRAY(E59),0))),I61&amp;"Por favor no seleccionar los criterios de impacto",J48)</f>
        <v>0</v>
      </c>
      <c r="L48" s="348"/>
      <c r="M48" s="345"/>
      <c r="N48" s="368"/>
      <c r="O48" s="105">
        <v>5</v>
      </c>
      <c r="P48" s="174"/>
      <c r="Q48" s="106" t="str">
        <f t="shared" si="39"/>
        <v/>
      </c>
      <c r="R48" s="107"/>
      <c r="S48" s="107"/>
      <c r="T48" s="108" t="str">
        <f t="shared" si="36"/>
        <v/>
      </c>
      <c r="U48" s="107"/>
      <c r="V48" s="107"/>
      <c r="W48" s="107"/>
      <c r="X48" s="109" t="str">
        <f t="shared" si="40"/>
        <v/>
      </c>
      <c r="Y48" s="110" t="str">
        <f t="shared" si="3"/>
        <v/>
      </c>
      <c r="Z48" s="111" t="str">
        <f t="shared" si="37"/>
        <v/>
      </c>
      <c r="AA48" s="110" t="str">
        <f t="shared" si="5"/>
        <v/>
      </c>
      <c r="AB48" s="111" t="str">
        <f t="shared" si="41"/>
        <v/>
      </c>
      <c r="AC48" s="112" t="str">
        <f t="shared" ref="AC48" si="42">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3"/>
      <c r="AE48" s="114"/>
      <c r="AF48" s="115"/>
      <c r="AG48" s="116"/>
      <c r="AH48" s="116"/>
      <c r="AI48" s="116"/>
      <c r="AJ48" s="114"/>
      <c r="AK48" s="115"/>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row>
    <row r="49" spans="1:100" ht="18" customHeight="1" x14ac:dyDescent="0.3">
      <c r="A49" s="340"/>
      <c r="B49" s="355"/>
      <c r="C49" s="343"/>
      <c r="D49" s="343"/>
      <c r="E49" s="464"/>
      <c r="F49" s="355"/>
      <c r="G49" s="352"/>
      <c r="H49" s="349"/>
      <c r="I49" s="346"/>
      <c r="J49" s="343"/>
      <c r="K49" s="346">
        <f>IF(NOT(ISERROR(MATCH(J49,_xlfn.ANCHORARRAY(E60),0))),I62&amp;"Por favor no seleccionar los criterios de impacto",J49)</f>
        <v>0</v>
      </c>
      <c r="L49" s="349"/>
      <c r="M49" s="346"/>
      <c r="N49" s="369"/>
      <c r="O49" s="105">
        <v>6</v>
      </c>
      <c r="P49" s="174"/>
      <c r="Q49" s="106" t="str">
        <f t="shared" si="39"/>
        <v/>
      </c>
      <c r="R49" s="107"/>
      <c r="S49" s="107"/>
      <c r="T49" s="108" t="str">
        <f t="shared" si="36"/>
        <v/>
      </c>
      <c r="U49" s="107"/>
      <c r="V49" s="107"/>
      <c r="W49" s="107"/>
      <c r="X49" s="109" t="str">
        <f t="shared" si="40"/>
        <v/>
      </c>
      <c r="Y49" s="110" t="str">
        <f t="shared" si="3"/>
        <v/>
      </c>
      <c r="Z49" s="111" t="str">
        <f t="shared" si="37"/>
        <v/>
      </c>
      <c r="AA49" s="110" t="str">
        <f>IFERROR(IF(AB49="","",IF(AB49&lt;=0.2,"Leve",IF(AB49&lt;=0.4,"Menor",IF(AB49&lt;=0.6,"Moderado",IF(AB49&lt;=0.8,"Mayor","Catastrófico"))))),"")</f>
        <v/>
      </c>
      <c r="AB49" s="111" t="str">
        <f t="shared" si="41"/>
        <v/>
      </c>
      <c r="AC49" s="112"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13"/>
      <c r="AE49" s="114"/>
      <c r="AF49" s="115"/>
      <c r="AG49" s="116"/>
      <c r="AH49" s="116"/>
      <c r="AI49" s="116"/>
      <c r="AJ49" s="114"/>
      <c r="AK49" s="115"/>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row>
    <row r="50" spans="1:100" ht="105.75" customHeight="1" x14ac:dyDescent="0.3">
      <c r="A50" s="654">
        <v>7</v>
      </c>
      <c r="B50" s="396" t="s">
        <v>150</v>
      </c>
      <c r="C50" s="396" t="s">
        <v>313</v>
      </c>
      <c r="D50" s="396" t="s">
        <v>314</v>
      </c>
      <c r="E50" s="396" t="s">
        <v>312</v>
      </c>
      <c r="F50" s="396" t="s">
        <v>154</v>
      </c>
      <c r="G50" s="453">
        <v>49</v>
      </c>
      <c r="H50" s="456" t="str">
        <f>IF(G50&lt;=0,"",IF(G50&lt;=2,"Muy Baja",IF(G50&lt;=24,"Baja",IF(G50&lt;=500,"Media",IF(G50&lt;=5000,"Alta","Muy Alta")))))</f>
        <v>Media</v>
      </c>
      <c r="I50" s="459">
        <f>IF(H50="","",IF(H50="Muy Baja",0.2,IF(H50="Baja",0.4,IF(H50="Media",0.6,IF(H50="Alta",0.8,IF(H50="Muy Alta",1,))))))</f>
        <v>0.6</v>
      </c>
      <c r="J50" s="399" t="s">
        <v>173</v>
      </c>
      <c r="K50" s="393" t="str">
        <f>IF(NOT(ISERROR(MATCH(J50,'Tabla Impacto'!$B$221:$B$223,0))),'Tabla Impacto'!$F$223&amp;"Por favor no seleccionar los criterios de impacto(Afectación Económica o presupuestal y Pérdida Reputacional)",J50)</f>
        <v xml:space="preserve">     El riesgo afecta la imagen de la entidad con algunos usuarios de relevancia frente al logro de los objetivos</v>
      </c>
      <c r="L50" s="390" t="str">
        <f>IF(OR(K50='Tabla Impacto'!$C$11,K50='Tabla Impacto'!$D$11),"Leve",IF(OR(K50='Tabla Impacto'!$C$12,K50='Tabla Impacto'!$D$12),"Menor",IF(OR(K50='Tabla Impacto'!$C$13,K50='Tabla Impacto'!$D$13),"Moderado",IF(OR(K50='Tabla Impacto'!$C$14,K50='Tabla Impacto'!$D$14),"Mayor",IF(OR(K50='Tabla Impacto'!$C$15,K50='Tabla Impacto'!$D$15),"Catastrófico","")))))</f>
        <v>Moderado</v>
      </c>
      <c r="M50" s="393">
        <f>IF(L50="","",IF(L50="Leve",0.2,IF(L50="Menor",0.4,IF(L50="Moderado",0.6,IF(L50="Mayor",0.8,IF(L50="Catastrófico",1,))))))</f>
        <v>0.6</v>
      </c>
      <c r="N50" s="429" t="str">
        <f>IF(OR(AND(H50="Muy Baja",L50="Leve"),AND(H50="Muy Baja",L50="Menor"),AND(H50="Baja",L50="Leve")),"Bajo",IF(OR(AND(H50="Muy baja",L50="Moderado"),AND(H50="Baja",L50="Menor"),AND(H50="Baja",L50="Moderado"),AND(H50="Media",L50="Leve"),AND(H50="Media",L50="Menor"),AND(H50="Media",L50="Moderado"),AND(H50="Alta",L50="Leve"),AND(H50="Alta",L50="Menor")),"Moderado",IF(OR(AND(H50="Muy Baja",L50="Mayor"),AND(H50="Baja",L50="Mayor"),AND(H50="Media",L50="Mayor"),AND(H50="Alta",L50="Moderado"),AND(H50="Alta",L50="Mayor"),AND(H50="Muy Alta",L50="Leve"),AND(H50="Muy Alta",L50="Menor"),AND(H50="Muy Alta",L50="Moderado"),AND(H50="Muy Alta",L50="Mayor")),"Alto",IF(OR(AND(H50="Muy Baja",L50="Catastrófico"),AND(H50="Baja",L50="Catastrófico"),AND(H50="Media",L50="Catastrófico"),AND(H50="Alta",L50="Catastrófico"),AND(H50="Muy Alta",L50="Catastrófico")),"Extremo",""))))</f>
        <v>Moderado</v>
      </c>
      <c r="O50" s="105">
        <v>1</v>
      </c>
      <c r="P50" s="204" t="s">
        <v>315</v>
      </c>
      <c r="Q50" s="161" t="str">
        <f>IF(OR(R50="Preventivo",R50="Detectivo"),"Probabilidad",IF(R50="Correctivo","Impacto",""))</f>
        <v>Probabilidad</v>
      </c>
      <c r="R50" s="165" t="s">
        <v>157</v>
      </c>
      <c r="S50" s="165" t="s">
        <v>158</v>
      </c>
      <c r="T50" s="166" t="str">
        <f>IF(AND(R50="Preventivo",S50="Automático"),"50%",IF(AND(R50="Preventivo",S50="Manual"),"40%",IF(AND(R50="Detectivo",S50="Automático"),"40%",IF(AND(R50="Detectivo",S50="Manual"),"30%",IF(AND(R50="Correctivo",S50="Automático"),"35%",IF(AND(R50="Correctivo",S50="Manual"),"25%",""))))))</f>
        <v>40%</v>
      </c>
      <c r="U50" s="165" t="s">
        <v>159</v>
      </c>
      <c r="V50" s="165" t="s">
        <v>160</v>
      </c>
      <c r="W50" s="165" t="s">
        <v>161</v>
      </c>
      <c r="X50" s="160">
        <f>IFERROR(IF(Q50="Probabilidad",(I50-(+I50*T50)),IF(Q50="Impacto",I50,"")),"")</f>
        <v>0.36</v>
      </c>
      <c r="Y50" s="167" t="str">
        <f>IFERROR(IF(X50="","",IF(X50&lt;=0.2,"Muy Baja",IF(X50&lt;=0.4,"Baja",IF(X50&lt;=0.6,"Media",IF(X50&lt;=0.8,"Alta","Muy Alta"))))),"")</f>
        <v>Baja</v>
      </c>
      <c r="Z50" s="168">
        <f>+X50</f>
        <v>0.36</v>
      </c>
      <c r="AA50" s="167" t="str">
        <f>IFERROR(IF(AB50="","",IF(AB50&lt;=0.2,"Leve",IF(AB50&lt;=0.4,"Menor",IF(AB50&lt;=0.6,"Moderado",IF(AB50&lt;=0.8,"Mayor","Catastrófico"))))),"")</f>
        <v>Moderado</v>
      </c>
      <c r="AB50" s="168">
        <f>IFERROR(IF(Q50="Impacto",(M50-(+M50*T50)),IF(Q50="Probabilidad",M50,"")),"")</f>
        <v>0.6</v>
      </c>
      <c r="AC50" s="169"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Moderado</v>
      </c>
      <c r="AD50" s="170" t="s">
        <v>162</v>
      </c>
      <c r="AE50" s="203" t="s">
        <v>317</v>
      </c>
      <c r="AF50" s="203" t="s">
        <v>316</v>
      </c>
      <c r="AG50" s="202">
        <v>45597</v>
      </c>
      <c r="AH50" s="202">
        <v>45642</v>
      </c>
      <c r="AI50" s="116"/>
      <c r="AJ50" s="114"/>
      <c r="AK50" s="115"/>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row>
    <row r="51" spans="1:100" ht="18" customHeight="1" x14ac:dyDescent="0.3">
      <c r="A51" s="655"/>
      <c r="B51" s="397"/>
      <c r="C51" s="397"/>
      <c r="D51" s="397"/>
      <c r="E51" s="397"/>
      <c r="F51" s="397"/>
      <c r="G51" s="454"/>
      <c r="H51" s="457"/>
      <c r="I51" s="460"/>
      <c r="J51" s="400"/>
      <c r="K51" s="394">
        <f>IF(NOT(ISERROR(MATCH(J51,_xlfn.ANCHORARRAY(E62),0))),I64&amp;"Por favor no seleccionar los criterios de impacto",J51)</f>
        <v>0</v>
      </c>
      <c r="L51" s="391"/>
      <c r="M51" s="394"/>
      <c r="N51" s="430"/>
      <c r="O51" s="105">
        <v>2</v>
      </c>
      <c r="P51" s="174"/>
      <c r="Q51" s="161" t="str">
        <f>IF(OR(R51="Preventivo",R51="Detectivo"),"Probabilidad",IF(R51="Correctivo","Impacto",""))</f>
        <v/>
      </c>
      <c r="R51" s="165"/>
      <c r="S51" s="165"/>
      <c r="T51" s="166" t="str">
        <f t="shared" ref="T51:T55" si="43">IF(AND(R51="Preventivo",S51="Automático"),"50%",IF(AND(R51="Preventivo",S51="Manual"),"40%",IF(AND(R51="Detectivo",S51="Automático"),"40%",IF(AND(R51="Detectivo",S51="Manual"),"30%",IF(AND(R51="Correctivo",S51="Automático"),"35%",IF(AND(R51="Correctivo",S51="Manual"),"25%",""))))))</f>
        <v/>
      </c>
      <c r="U51" s="165"/>
      <c r="V51" s="165"/>
      <c r="W51" s="165"/>
      <c r="X51" s="160" t="str">
        <f>IFERROR(IF(AND(Q50="Probabilidad",Q51="Probabilidad"),(Z50-(+Z50*T51)),IF(Q51="Probabilidad",(I50-(+I50*T51)),IF(Q51="Impacto",Z50,""))),"")</f>
        <v/>
      </c>
      <c r="Y51" s="167" t="str">
        <f t="shared" si="3"/>
        <v/>
      </c>
      <c r="Z51" s="168" t="str">
        <f t="shared" ref="Z51:Z55" si="44">+X51</f>
        <v/>
      </c>
      <c r="AA51" s="167" t="str">
        <f t="shared" si="5"/>
        <v/>
      </c>
      <c r="AB51" s="168" t="str">
        <f>IFERROR(IF(AND(Q50="Impacto",Q51="Impacto"),(AB50-(+AB50*T51)),IF(Q51="Impacto",(M50-(+M50*T51)),IF(Q51="Probabilidad",AB50,""))),"")</f>
        <v/>
      </c>
      <c r="AC51" s="169" t="str">
        <f t="shared" ref="AC51:AC52" si="45">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70"/>
      <c r="AE51" s="114"/>
      <c r="AF51" s="115"/>
      <c r="AG51" s="116"/>
      <c r="AH51" s="116"/>
      <c r="AI51" s="116"/>
      <c r="AJ51" s="114"/>
      <c r="AK51" s="115"/>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row>
    <row r="52" spans="1:100" ht="18" customHeight="1" x14ac:dyDescent="0.3">
      <c r="A52" s="655"/>
      <c r="B52" s="397"/>
      <c r="C52" s="397"/>
      <c r="D52" s="397"/>
      <c r="E52" s="397"/>
      <c r="F52" s="397"/>
      <c r="G52" s="454"/>
      <c r="H52" s="457"/>
      <c r="I52" s="460"/>
      <c r="J52" s="400"/>
      <c r="K52" s="394">
        <f>IF(NOT(ISERROR(MATCH(J52,_xlfn.ANCHORARRAY(E63),0))),I65&amp;"Por favor no seleccionar los criterios de impacto",J52)</f>
        <v>0</v>
      </c>
      <c r="L52" s="391"/>
      <c r="M52" s="394"/>
      <c r="N52" s="430"/>
      <c r="O52" s="105">
        <v>3</v>
      </c>
      <c r="P52" s="175"/>
      <c r="Q52" s="106" t="str">
        <f>IF(OR(R52="Preventivo",R52="Detectivo"),"Probabilidad",IF(R52="Correctivo","Impacto",""))</f>
        <v/>
      </c>
      <c r="R52" s="107"/>
      <c r="S52" s="107"/>
      <c r="T52" s="108" t="str">
        <f t="shared" si="43"/>
        <v/>
      </c>
      <c r="U52" s="107"/>
      <c r="V52" s="107"/>
      <c r="W52" s="107"/>
      <c r="X52" s="109" t="str">
        <f>IFERROR(IF(AND(Q51="Probabilidad",Q52="Probabilidad"),(Z51-(+Z51*T52)),IF(AND(Q51="Impacto",Q52="Probabilidad"),(Z50-(+Z50*T52)),IF(Q52="Impacto",Z51,""))),"")</f>
        <v/>
      </c>
      <c r="Y52" s="110" t="str">
        <f t="shared" si="3"/>
        <v/>
      </c>
      <c r="Z52" s="111" t="str">
        <f t="shared" si="44"/>
        <v/>
      </c>
      <c r="AA52" s="110" t="str">
        <f t="shared" si="5"/>
        <v/>
      </c>
      <c r="AB52" s="111" t="str">
        <f>IFERROR(IF(AND(Q51="Impacto",Q52="Impacto"),(AB51-(+AB51*T52)),IF(AND(Q51="Probabilidad",Q52="Impacto"),(AB50-(+AB50*T52)),IF(Q52="Probabilidad",AB51,""))),"")</f>
        <v/>
      </c>
      <c r="AC52" s="112" t="str">
        <f t="shared" si="45"/>
        <v/>
      </c>
      <c r="AD52" s="113"/>
      <c r="AE52" s="114"/>
      <c r="AF52" s="115"/>
      <c r="AG52" s="116"/>
      <c r="AH52" s="116"/>
      <c r="AI52" s="116"/>
      <c r="AJ52" s="114"/>
      <c r="AK52" s="115"/>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row>
    <row r="53" spans="1:100" ht="18" customHeight="1" x14ac:dyDescent="0.3">
      <c r="A53" s="655"/>
      <c r="B53" s="397"/>
      <c r="C53" s="397"/>
      <c r="D53" s="397"/>
      <c r="E53" s="397"/>
      <c r="F53" s="397"/>
      <c r="G53" s="454"/>
      <c r="H53" s="457"/>
      <c r="I53" s="460"/>
      <c r="J53" s="400"/>
      <c r="K53" s="394">
        <f>IF(NOT(ISERROR(MATCH(J53,_xlfn.ANCHORARRAY(E64),0))),I66&amp;"Por favor no seleccionar los criterios de impacto",J53)</f>
        <v>0</v>
      </c>
      <c r="L53" s="391"/>
      <c r="M53" s="394"/>
      <c r="N53" s="430"/>
      <c r="O53" s="105">
        <v>4</v>
      </c>
      <c r="P53" s="174"/>
      <c r="Q53" s="106" t="str">
        <f t="shared" ref="Q53:Q55" si="46">IF(OR(R53="Preventivo",R53="Detectivo"),"Probabilidad",IF(R53="Correctivo","Impacto",""))</f>
        <v/>
      </c>
      <c r="R53" s="107"/>
      <c r="S53" s="107"/>
      <c r="T53" s="108" t="str">
        <f t="shared" si="43"/>
        <v/>
      </c>
      <c r="U53" s="107"/>
      <c r="V53" s="107"/>
      <c r="W53" s="107"/>
      <c r="X53" s="109" t="str">
        <f t="shared" ref="X53:X55" si="47">IFERROR(IF(AND(Q52="Probabilidad",Q53="Probabilidad"),(Z52-(+Z52*T53)),IF(AND(Q52="Impacto",Q53="Probabilidad"),(Z51-(+Z51*T53)),IF(Q53="Impacto",Z52,""))),"")</f>
        <v/>
      </c>
      <c r="Y53" s="110" t="str">
        <f t="shared" si="3"/>
        <v/>
      </c>
      <c r="Z53" s="111" t="str">
        <f t="shared" si="44"/>
        <v/>
      </c>
      <c r="AA53" s="110" t="str">
        <f t="shared" si="5"/>
        <v/>
      </c>
      <c r="AB53" s="111" t="str">
        <f t="shared" ref="AB53:AB55" si="48">IFERROR(IF(AND(Q52="Impacto",Q53="Impacto"),(AB52-(+AB52*T53)),IF(AND(Q52="Probabilidad",Q53="Impacto"),(AB51-(+AB51*T53)),IF(Q53="Probabilidad",AB52,""))),"")</f>
        <v/>
      </c>
      <c r="AC53" s="112"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3"/>
      <c r="AE53" s="114"/>
      <c r="AF53" s="115"/>
      <c r="AG53" s="116"/>
      <c r="AH53" s="116"/>
      <c r="AI53" s="116"/>
      <c r="AJ53" s="114"/>
      <c r="AK53" s="115"/>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row>
    <row r="54" spans="1:100" ht="18" customHeight="1" x14ac:dyDescent="0.3">
      <c r="A54" s="655"/>
      <c r="B54" s="397"/>
      <c r="C54" s="397"/>
      <c r="D54" s="397"/>
      <c r="E54" s="397"/>
      <c r="F54" s="397"/>
      <c r="G54" s="454"/>
      <c r="H54" s="457"/>
      <c r="I54" s="460"/>
      <c r="J54" s="400"/>
      <c r="K54" s="394">
        <f>IF(NOT(ISERROR(MATCH(J54,_xlfn.ANCHORARRAY(E65),0))),I67&amp;"Por favor no seleccionar los criterios de impacto",J54)</f>
        <v>0</v>
      </c>
      <c r="L54" s="391"/>
      <c r="M54" s="394"/>
      <c r="N54" s="430"/>
      <c r="O54" s="105">
        <v>5</v>
      </c>
      <c r="P54" s="174"/>
      <c r="Q54" s="106" t="str">
        <f t="shared" si="46"/>
        <v/>
      </c>
      <c r="R54" s="107"/>
      <c r="S54" s="107"/>
      <c r="T54" s="108" t="str">
        <f t="shared" si="43"/>
        <v/>
      </c>
      <c r="U54" s="107"/>
      <c r="V54" s="107"/>
      <c r="W54" s="107"/>
      <c r="X54" s="109" t="str">
        <f t="shared" si="47"/>
        <v/>
      </c>
      <c r="Y54" s="110" t="str">
        <f t="shared" si="3"/>
        <v/>
      </c>
      <c r="Z54" s="111" t="str">
        <f t="shared" si="44"/>
        <v/>
      </c>
      <c r="AA54" s="110" t="str">
        <f t="shared" si="5"/>
        <v/>
      </c>
      <c r="AB54" s="111" t="str">
        <f t="shared" si="48"/>
        <v/>
      </c>
      <c r="AC54" s="112" t="str">
        <f t="shared" ref="AC54:AC55" si="49">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13"/>
      <c r="AE54" s="114"/>
      <c r="AF54" s="115"/>
      <c r="AG54" s="116"/>
      <c r="AH54" s="116"/>
      <c r="AI54" s="116"/>
      <c r="AJ54" s="114"/>
      <c r="AK54" s="115"/>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row>
    <row r="55" spans="1:100" ht="18" customHeight="1" x14ac:dyDescent="0.3">
      <c r="A55" s="656"/>
      <c r="B55" s="398"/>
      <c r="C55" s="398"/>
      <c r="D55" s="398"/>
      <c r="E55" s="398"/>
      <c r="F55" s="398"/>
      <c r="G55" s="455"/>
      <c r="H55" s="458"/>
      <c r="I55" s="461"/>
      <c r="J55" s="401"/>
      <c r="K55" s="395">
        <f>IF(NOT(ISERROR(MATCH(J55,_xlfn.ANCHORARRAY(E66),0))),I68&amp;"Por favor no seleccionar los criterios de impacto",J55)</f>
        <v>0</v>
      </c>
      <c r="L55" s="392"/>
      <c r="M55" s="395"/>
      <c r="N55" s="431"/>
      <c r="O55" s="105">
        <v>6</v>
      </c>
      <c r="P55" s="174"/>
      <c r="Q55" s="106" t="str">
        <f t="shared" si="46"/>
        <v/>
      </c>
      <c r="R55" s="107"/>
      <c r="S55" s="107"/>
      <c r="T55" s="108" t="str">
        <f t="shared" si="43"/>
        <v/>
      </c>
      <c r="U55" s="107"/>
      <c r="V55" s="107"/>
      <c r="W55" s="107"/>
      <c r="X55" s="109" t="str">
        <f t="shared" si="47"/>
        <v/>
      </c>
      <c r="Y55" s="110" t="str">
        <f t="shared" si="3"/>
        <v/>
      </c>
      <c r="Z55" s="111" t="str">
        <f t="shared" si="44"/>
        <v/>
      </c>
      <c r="AA55" s="110" t="str">
        <f t="shared" si="5"/>
        <v/>
      </c>
      <c r="AB55" s="111" t="str">
        <f t="shared" si="48"/>
        <v/>
      </c>
      <c r="AC55" s="112" t="str">
        <f t="shared" si="49"/>
        <v/>
      </c>
      <c r="AD55" s="113"/>
      <c r="AE55" s="114"/>
      <c r="AF55" s="115"/>
      <c r="AG55" s="116"/>
      <c r="AH55" s="116"/>
      <c r="AI55" s="116"/>
      <c r="AJ55" s="114"/>
      <c r="AK55" s="115"/>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row>
    <row r="56" spans="1:100" ht="18" hidden="1" customHeight="1" x14ac:dyDescent="0.3">
      <c r="A56" s="338">
        <v>8</v>
      </c>
      <c r="B56" s="381"/>
      <c r="C56" s="381"/>
      <c r="D56" s="381"/>
      <c r="E56" s="384"/>
      <c r="F56" s="381"/>
      <c r="G56" s="387"/>
      <c r="H56" s="390" t="str">
        <f>IF(G56&lt;=0,"",IF(G56&lt;=2,"Muy Baja",IF(G56&lt;=24,"Baja",IF(G56&lt;=500,"Media",IF(G56&lt;=5000,"Alta","Muy Alta")))))</f>
        <v/>
      </c>
      <c r="I56" s="393" t="str">
        <f>IF(H56="","",IF(H56="Muy Baja",0.2,IF(H56="Baja",0.4,IF(H56="Media",0.6,IF(H56="Alta",0.8,IF(H56="Muy Alta",1,))))))</f>
        <v/>
      </c>
      <c r="J56" s="426"/>
      <c r="K56" s="393">
        <f>IF(NOT(ISERROR(MATCH(J56,'Tabla Impacto'!$B$221:$B$223,0))),'Tabla Impacto'!$F$223&amp;"Por favor no seleccionar los criterios de impacto(Afectación Económica o presupuestal y Pérdida Reputacional)",J56)</f>
        <v>0</v>
      </c>
      <c r="L56" s="390" t="str">
        <f>IF(OR(K56='Tabla Impacto'!$C$11,K56='Tabla Impacto'!$D$11),"Leve",IF(OR(K56='Tabla Impacto'!$C$12,K56='Tabla Impacto'!$D$12),"Menor",IF(OR(K56='Tabla Impacto'!$C$13,K56='Tabla Impacto'!$D$13),"Moderado",IF(OR(K56='Tabla Impacto'!$C$14,K56='Tabla Impacto'!$D$14),"Mayor",IF(OR(K56='Tabla Impacto'!$C$15,K56='Tabla Impacto'!$D$15),"Catastrófico","")))))</f>
        <v/>
      </c>
      <c r="M56" s="393" t="str">
        <f>IF(L56="","",IF(L56="Leve",0.2,IF(L56="Menor",0.4,IF(L56="Moderado",0.6,IF(L56="Mayor",0.8,IF(L56="Catastrófico",1,))))))</f>
        <v/>
      </c>
      <c r="N56" s="429"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
      </c>
      <c r="O56" s="105">
        <v>1</v>
      </c>
      <c r="P56" s="174"/>
      <c r="Q56" s="161"/>
      <c r="R56" s="165"/>
      <c r="S56" s="165"/>
      <c r="T56" s="166" t="str">
        <f>IF(AND(R56="Preventivo",S56="Automático"),"50%",IF(AND(R56="Preventivo",S56="Manual"),"40%",IF(AND(R56="Detectivo",S56="Automático"),"40%",IF(AND(R56="Detectivo",S56="Manual"),"30%",IF(AND(R56="Correctivo",S56="Automático"),"35%",IF(AND(R56="Correctivo",S56="Manual"),"25%",""))))))</f>
        <v/>
      </c>
      <c r="U56" s="165"/>
      <c r="V56" s="165"/>
      <c r="W56" s="165"/>
      <c r="X56" s="160" t="str">
        <f>IFERROR(IF(Q56="Probabilidad",(I56-(+I56*T56)),IF(Q56="Impacto",I56,"")),"")</f>
        <v/>
      </c>
      <c r="Y56" s="167" t="str">
        <f>IFERROR(IF(X56="","",IF(X56&lt;=0.2,"Muy Baja",IF(X56&lt;=0.4,"Baja",IF(X56&lt;=0.6,"Media",IF(X56&lt;=0.8,"Alta","Muy Alta"))))),"")</f>
        <v/>
      </c>
      <c r="Z56" s="168" t="str">
        <f>+X56</f>
        <v/>
      </c>
      <c r="AA56" s="167" t="str">
        <f>IFERROR(IF(AB56="","",IF(AB56&lt;=0.2,"Leve",IF(AB56&lt;=0.4,"Menor",IF(AB56&lt;=0.6,"Moderado",IF(AB56&lt;=0.8,"Mayor","Catastrófico"))))),"")</f>
        <v/>
      </c>
      <c r="AB56" s="168" t="str">
        <f>IFERROR(IF(Q56="Impacto",(M56-(+M56*T56)),IF(Q56="Probabilidad",M56,"")),"")</f>
        <v/>
      </c>
      <c r="AC56" s="169"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70"/>
      <c r="AE56" s="114"/>
      <c r="AF56" s="114"/>
      <c r="AG56" s="116"/>
      <c r="AH56" s="116"/>
      <c r="AI56" s="116"/>
      <c r="AJ56" s="114"/>
      <c r="AK56" s="115"/>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row>
    <row r="57" spans="1:100" ht="18" hidden="1" customHeight="1" x14ac:dyDescent="0.3">
      <c r="A57" s="339"/>
      <c r="B57" s="382"/>
      <c r="C57" s="382"/>
      <c r="D57" s="382"/>
      <c r="E57" s="385"/>
      <c r="F57" s="382"/>
      <c r="G57" s="388"/>
      <c r="H57" s="391"/>
      <c r="I57" s="394"/>
      <c r="J57" s="427"/>
      <c r="K57" s="394">
        <f>IF(NOT(ISERROR(MATCH(J57,_xlfn.ANCHORARRAY(E68),0))),I70&amp;"Por favor no seleccionar los criterios de impacto",J57)</f>
        <v>0</v>
      </c>
      <c r="L57" s="391"/>
      <c r="M57" s="394"/>
      <c r="N57" s="430"/>
      <c r="O57" s="105">
        <v>2</v>
      </c>
      <c r="P57" s="174"/>
      <c r="Q57" s="106" t="str">
        <f>IF(OR(R57="Preventivo",R57="Detectivo"),"Probabilidad",IF(R57="Correctivo","Impacto",""))</f>
        <v/>
      </c>
      <c r="R57" s="107"/>
      <c r="S57" s="107"/>
      <c r="T57" s="108" t="str">
        <f t="shared" ref="T57:T61" si="50">IF(AND(R57="Preventivo",S57="Automático"),"50%",IF(AND(R57="Preventivo",S57="Manual"),"40%",IF(AND(R57="Detectivo",S57="Automático"),"40%",IF(AND(R57="Detectivo",S57="Manual"),"30%",IF(AND(R57="Correctivo",S57="Automático"),"35%",IF(AND(R57="Correctivo",S57="Manual"),"25%",""))))))</f>
        <v/>
      </c>
      <c r="U57" s="107"/>
      <c r="V57" s="107"/>
      <c r="W57" s="107"/>
      <c r="X57" s="109" t="str">
        <f>IFERROR(IF(AND(Q56="Probabilidad",Q57="Probabilidad"),(Z56-(+Z56*T57)),IF(Q57="Probabilidad",(I56-(+I56*T57)),IF(Q57="Impacto",Z56,""))),"")</f>
        <v/>
      </c>
      <c r="Y57" s="110" t="str">
        <f t="shared" si="3"/>
        <v/>
      </c>
      <c r="Z57" s="111" t="str">
        <f t="shared" ref="Z57:Z61" si="51">+X57</f>
        <v/>
      </c>
      <c r="AA57" s="110" t="str">
        <f t="shared" si="5"/>
        <v/>
      </c>
      <c r="AB57" s="111" t="str">
        <f>IFERROR(IF(AND(Q56="Impacto",Q57="Impacto"),(AB56-(+AB56*T57)),IF(Q57="Impacto",(M56-(+M56*T57)),IF(Q57="Probabilidad",AB56,""))),"")</f>
        <v/>
      </c>
      <c r="AC57" s="112" t="str">
        <f t="shared" ref="AC57:AC58" si="52">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3"/>
      <c r="AE57" s="114"/>
      <c r="AF57" s="115"/>
      <c r="AG57" s="116"/>
      <c r="AH57" s="116"/>
      <c r="AI57" s="116"/>
      <c r="AJ57" s="114"/>
      <c r="AK57" s="115"/>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row>
    <row r="58" spans="1:100" ht="18" hidden="1" customHeight="1" x14ac:dyDescent="0.3">
      <c r="A58" s="339"/>
      <c r="B58" s="382"/>
      <c r="C58" s="382"/>
      <c r="D58" s="382"/>
      <c r="E58" s="385"/>
      <c r="F58" s="382"/>
      <c r="G58" s="388"/>
      <c r="H58" s="391"/>
      <c r="I58" s="394"/>
      <c r="J58" s="427"/>
      <c r="K58" s="394">
        <f>IF(NOT(ISERROR(MATCH(J58,_xlfn.ANCHORARRAY(E69),0))),I71&amp;"Por favor no seleccionar los criterios de impacto",J58)</f>
        <v>0</v>
      </c>
      <c r="L58" s="391"/>
      <c r="M58" s="394"/>
      <c r="N58" s="430"/>
      <c r="O58" s="105">
        <v>3</v>
      </c>
      <c r="P58" s="175"/>
      <c r="Q58" s="106" t="str">
        <f>IF(OR(R58="Preventivo",R58="Detectivo"),"Probabilidad",IF(R58="Correctivo","Impacto",""))</f>
        <v/>
      </c>
      <c r="R58" s="107"/>
      <c r="S58" s="107"/>
      <c r="T58" s="108" t="str">
        <f t="shared" si="50"/>
        <v/>
      </c>
      <c r="U58" s="107"/>
      <c r="V58" s="107"/>
      <c r="W58" s="107"/>
      <c r="X58" s="109" t="str">
        <f>IFERROR(IF(AND(Q57="Probabilidad",Q58="Probabilidad"),(Z57-(+Z57*T58)),IF(AND(Q57="Impacto",Q58="Probabilidad"),(Z56-(+Z56*T58)),IF(Q58="Impacto",Z57,""))),"")</f>
        <v/>
      </c>
      <c r="Y58" s="110" t="str">
        <f t="shared" si="3"/>
        <v/>
      </c>
      <c r="Z58" s="111" t="str">
        <f t="shared" si="51"/>
        <v/>
      </c>
      <c r="AA58" s="110" t="str">
        <f t="shared" si="5"/>
        <v/>
      </c>
      <c r="AB58" s="111" t="str">
        <f>IFERROR(IF(AND(Q57="Impacto",Q58="Impacto"),(AB57-(+AB57*T58)),IF(AND(Q57="Probabilidad",Q58="Impacto"),(AB56-(+AB56*T58)),IF(Q58="Probabilidad",AB57,""))),"")</f>
        <v/>
      </c>
      <c r="AC58" s="112" t="str">
        <f t="shared" si="52"/>
        <v/>
      </c>
      <c r="AD58" s="113"/>
      <c r="AE58" s="114"/>
      <c r="AF58" s="115"/>
      <c r="AG58" s="116"/>
      <c r="AH58" s="116"/>
      <c r="AI58" s="116"/>
      <c r="AJ58" s="114"/>
      <c r="AK58" s="115"/>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row>
    <row r="59" spans="1:100" ht="18" hidden="1" customHeight="1" x14ac:dyDescent="0.3">
      <c r="A59" s="339"/>
      <c r="B59" s="382"/>
      <c r="C59" s="382"/>
      <c r="D59" s="382"/>
      <c r="E59" s="385"/>
      <c r="F59" s="382"/>
      <c r="G59" s="388"/>
      <c r="H59" s="391"/>
      <c r="I59" s="394"/>
      <c r="J59" s="427"/>
      <c r="K59" s="394">
        <f>IF(NOT(ISERROR(MATCH(J59,_xlfn.ANCHORARRAY(E70),0))),I72&amp;"Por favor no seleccionar los criterios de impacto",J59)</f>
        <v>0</v>
      </c>
      <c r="L59" s="391"/>
      <c r="M59" s="394"/>
      <c r="N59" s="430"/>
      <c r="O59" s="105">
        <v>4</v>
      </c>
      <c r="P59" s="174"/>
      <c r="Q59" s="106" t="str">
        <f t="shared" ref="Q59:Q61" si="53">IF(OR(R59="Preventivo",R59="Detectivo"),"Probabilidad",IF(R59="Correctivo","Impacto",""))</f>
        <v/>
      </c>
      <c r="R59" s="107"/>
      <c r="S59" s="107"/>
      <c r="T59" s="108" t="str">
        <f t="shared" si="50"/>
        <v/>
      </c>
      <c r="U59" s="107"/>
      <c r="V59" s="107"/>
      <c r="W59" s="107"/>
      <c r="X59" s="109" t="str">
        <f t="shared" ref="X59:X61" si="54">IFERROR(IF(AND(Q58="Probabilidad",Q59="Probabilidad"),(Z58-(+Z58*T59)),IF(AND(Q58="Impacto",Q59="Probabilidad"),(Z57-(+Z57*T59)),IF(Q59="Impacto",Z58,""))),"")</f>
        <v/>
      </c>
      <c r="Y59" s="110" t="str">
        <f t="shared" si="3"/>
        <v/>
      </c>
      <c r="Z59" s="111" t="str">
        <f t="shared" si="51"/>
        <v/>
      </c>
      <c r="AA59" s="110" t="str">
        <f t="shared" si="5"/>
        <v/>
      </c>
      <c r="AB59" s="111" t="str">
        <f t="shared" ref="AB59:AB61" si="55">IFERROR(IF(AND(Q58="Impacto",Q59="Impacto"),(AB58-(+AB58*T59)),IF(AND(Q58="Probabilidad",Q59="Impacto"),(AB57-(+AB57*T59)),IF(Q59="Probabilidad",AB58,""))),"")</f>
        <v/>
      </c>
      <c r="AC59" s="112"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3"/>
      <c r="AE59" s="114"/>
      <c r="AF59" s="115"/>
      <c r="AG59" s="116"/>
      <c r="AH59" s="116"/>
      <c r="AI59" s="116"/>
      <c r="AJ59" s="114"/>
      <c r="AK59" s="115"/>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row>
    <row r="60" spans="1:100" ht="18" hidden="1" customHeight="1" x14ac:dyDescent="0.3">
      <c r="A60" s="339"/>
      <c r="B60" s="382"/>
      <c r="C60" s="382"/>
      <c r="D60" s="382"/>
      <c r="E60" s="385"/>
      <c r="F60" s="382"/>
      <c r="G60" s="388"/>
      <c r="H60" s="391"/>
      <c r="I60" s="394"/>
      <c r="J60" s="427"/>
      <c r="K60" s="394">
        <f>IF(NOT(ISERROR(MATCH(J60,_xlfn.ANCHORARRAY(E71),0))),I73&amp;"Por favor no seleccionar los criterios de impacto",J60)</f>
        <v>0</v>
      </c>
      <c r="L60" s="391"/>
      <c r="M60" s="394"/>
      <c r="N60" s="430"/>
      <c r="O60" s="105">
        <v>5</v>
      </c>
      <c r="P60" s="174"/>
      <c r="Q60" s="106" t="str">
        <f t="shared" si="53"/>
        <v/>
      </c>
      <c r="R60" s="107"/>
      <c r="S60" s="107"/>
      <c r="T60" s="108" t="str">
        <f t="shared" si="50"/>
        <v/>
      </c>
      <c r="U60" s="107"/>
      <c r="V60" s="107"/>
      <c r="W60" s="107"/>
      <c r="X60" s="109" t="str">
        <f t="shared" si="54"/>
        <v/>
      </c>
      <c r="Y60" s="110" t="str">
        <f t="shared" si="3"/>
        <v/>
      </c>
      <c r="Z60" s="111" t="str">
        <f t="shared" si="51"/>
        <v/>
      </c>
      <c r="AA60" s="110" t="str">
        <f t="shared" si="5"/>
        <v/>
      </c>
      <c r="AB60" s="111" t="str">
        <f t="shared" si="55"/>
        <v/>
      </c>
      <c r="AC60" s="112" t="str">
        <f t="shared" ref="AC60:AC61" si="56">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13"/>
      <c r="AE60" s="114"/>
      <c r="AF60" s="115"/>
      <c r="AG60" s="116"/>
      <c r="AH60" s="116"/>
      <c r="AI60" s="116"/>
      <c r="AJ60" s="114"/>
      <c r="AK60" s="115"/>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row>
    <row r="61" spans="1:100" ht="18" hidden="1" customHeight="1" x14ac:dyDescent="0.3">
      <c r="A61" s="340"/>
      <c r="B61" s="383"/>
      <c r="C61" s="383"/>
      <c r="D61" s="383"/>
      <c r="E61" s="386"/>
      <c r="F61" s="383"/>
      <c r="G61" s="389"/>
      <c r="H61" s="392"/>
      <c r="I61" s="395"/>
      <c r="J61" s="428"/>
      <c r="K61" s="395">
        <f>IF(NOT(ISERROR(MATCH(J61,_xlfn.ANCHORARRAY(E72),0))),I74&amp;"Por favor no seleccionar los criterios de impacto",J61)</f>
        <v>0</v>
      </c>
      <c r="L61" s="392"/>
      <c r="M61" s="395"/>
      <c r="N61" s="431"/>
      <c r="O61" s="105">
        <v>6</v>
      </c>
      <c r="P61" s="174"/>
      <c r="Q61" s="106" t="str">
        <f t="shared" si="53"/>
        <v/>
      </c>
      <c r="R61" s="107"/>
      <c r="S61" s="107"/>
      <c r="T61" s="108" t="str">
        <f t="shared" si="50"/>
        <v/>
      </c>
      <c r="U61" s="107"/>
      <c r="V61" s="107"/>
      <c r="W61" s="107"/>
      <c r="X61" s="109" t="str">
        <f t="shared" si="54"/>
        <v/>
      </c>
      <c r="Y61" s="110" t="str">
        <f t="shared" si="3"/>
        <v/>
      </c>
      <c r="Z61" s="111" t="str">
        <f t="shared" si="51"/>
        <v/>
      </c>
      <c r="AA61" s="110" t="str">
        <f t="shared" si="5"/>
        <v/>
      </c>
      <c r="AB61" s="111" t="str">
        <f t="shared" si="55"/>
        <v/>
      </c>
      <c r="AC61" s="112" t="str">
        <f t="shared" si="56"/>
        <v/>
      </c>
      <c r="AD61" s="113"/>
      <c r="AE61" s="114"/>
      <c r="AF61" s="115"/>
      <c r="AG61" s="116"/>
      <c r="AH61" s="116"/>
      <c r="AI61" s="116"/>
      <c r="AJ61" s="114"/>
      <c r="AK61" s="115"/>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row>
    <row r="62" spans="1:100" ht="18" hidden="1" customHeight="1" x14ac:dyDescent="0.3">
      <c r="A62" s="338">
        <v>9</v>
      </c>
      <c r="B62" s="381"/>
      <c r="C62" s="381"/>
      <c r="D62" s="381"/>
      <c r="E62" s="384"/>
      <c r="F62" s="381"/>
      <c r="G62" s="387"/>
      <c r="H62" s="390" t="str">
        <f>IF(G62&lt;=0,"",IF(G62&lt;=2,"Muy Baja",IF(G62&lt;=24,"Baja",IF(G62&lt;=500,"Media",IF(G62&lt;=5000,"Alta","Muy Alta")))))</f>
        <v/>
      </c>
      <c r="I62" s="393" t="str">
        <f>IF(H62="","",IF(H62="Muy Baja",0.2,IF(H62="Baja",0.4,IF(H62="Media",0.6,IF(H62="Alta",0.8,IF(H62="Muy Alta",1,))))))</f>
        <v/>
      </c>
      <c r="J62" s="426"/>
      <c r="K62" s="393">
        <f>IF(NOT(ISERROR(MATCH(J62,'Tabla Impacto'!$B$221:$B$223,0))),'Tabla Impacto'!$F$223&amp;"Por favor no seleccionar los criterios de impacto(Afectación Económica o presupuestal y Pérdida Reputacional)",J62)</f>
        <v>0</v>
      </c>
      <c r="L62" s="390" t="str">
        <f>IF(OR(K62='Tabla Impacto'!$C$11,K62='Tabla Impacto'!$D$11),"Leve",IF(OR(K62='Tabla Impacto'!$C$12,K62='Tabla Impacto'!$D$12),"Menor",IF(OR(K62='Tabla Impacto'!$C$13,K62='Tabla Impacto'!$D$13),"Moderado",IF(OR(K62='Tabla Impacto'!$C$14,K62='Tabla Impacto'!$D$14),"Mayor",IF(OR(K62='Tabla Impacto'!$C$15,K62='Tabla Impacto'!$D$15),"Catastrófico","")))))</f>
        <v/>
      </c>
      <c r="M62" s="393" t="str">
        <f>IF(L62="","",IF(L62="Leve",0.2,IF(L62="Menor",0.4,IF(L62="Moderado",0.6,IF(L62="Mayor",0.8,IF(L62="Catastrófico",1,))))))</f>
        <v/>
      </c>
      <c r="N62" s="429" t="str">
        <f>IF(OR(AND(H62="Muy Baja",L62="Leve"),AND(H62="Muy Baja",L62="Menor"),AND(H62="Baja",L62="Leve")),"Bajo",IF(OR(AND(H62="Muy baja",L62="Moderado"),AND(H62="Baja",L62="Menor"),AND(H62="Baja",L62="Moderado"),AND(H62="Media",L62="Leve"),AND(H62="Media",L62="Menor"),AND(H62="Media",L62="Moderado"),AND(H62="Alta",L62="Leve"),AND(H62="Alta",L62="Menor")),"Moderado",IF(OR(AND(H62="Muy Baja",L62="Mayor"),AND(H62="Baja",L62="Mayor"),AND(H62="Media",L62="Mayor"),AND(H62="Alta",L62="Moderado"),AND(H62="Alta",L62="Mayor"),AND(H62="Muy Alta",L62="Leve"),AND(H62="Muy Alta",L62="Menor"),AND(H62="Muy Alta",L62="Moderado"),AND(H62="Muy Alta",L62="Mayor")),"Alto",IF(OR(AND(H62="Muy Baja",L62="Catastrófico"),AND(H62="Baja",L62="Catastrófico"),AND(H62="Media",L62="Catastrófico"),AND(H62="Alta",L62="Catastrófico"),AND(H62="Muy Alta",L62="Catastrófico")),"Extremo",""))))</f>
        <v/>
      </c>
      <c r="O62" s="105">
        <v>1</v>
      </c>
      <c r="P62" s="174"/>
      <c r="Q62" s="161"/>
      <c r="R62" s="165"/>
      <c r="S62" s="165"/>
      <c r="T62" s="166" t="str">
        <f>IF(AND(R62="Preventivo",S62="Automático"),"50%",IF(AND(R62="Preventivo",S62="Manual"),"40%",IF(AND(R62="Detectivo",S62="Automático"),"40%",IF(AND(R62="Detectivo",S62="Manual"),"30%",IF(AND(R62="Correctivo",S62="Automático"),"35%",IF(AND(R62="Correctivo",S62="Manual"),"25%",""))))))</f>
        <v/>
      </c>
      <c r="U62" s="165"/>
      <c r="V62" s="165"/>
      <c r="W62" s="165"/>
      <c r="X62" s="160" t="str">
        <f>IFERROR(IF(Q62="Probabilidad",(I62-(+I62*T62)),IF(Q62="Impacto",I62,"")),"")</f>
        <v/>
      </c>
      <c r="Y62" s="167" t="str">
        <f>IFERROR(IF(X62="","",IF(X62&lt;=0.2,"Muy Baja",IF(X62&lt;=0.4,"Baja",IF(X62&lt;=0.6,"Media",IF(X62&lt;=0.8,"Alta","Muy Alta"))))),"")</f>
        <v/>
      </c>
      <c r="Z62" s="168" t="str">
        <f>+X62</f>
        <v/>
      </c>
      <c r="AA62" s="167" t="str">
        <f>IFERROR(IF(AB62="","",IF(AB62&lt;=0.2,"Leve",IF(AB62&lt;=0.4,"Menor",IF(AB62&lt;=0.6,"Moderado",IF(AB62&lt;=0.8,"Mayor","Catastrófico"))))),"")</f>
        <v/>
      </c>
      <c r="AB62" s="168" t="str">
        <f>IFERROR(IF(Q62="Impacto",(M62-(+M62*T62)),IF(Q62="Probabilidad",M62,"")),"")</f>
        <v/>
      </c>
      <c r="AC62" s="169"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70"/>
      <c r="AE62" s="114"/>
      <c r="AF62" s="114"/>
      <c r="AG62" s="116"/>
      <c r="AH62" s="116"/>
      <c r="AI62" s="116"/>
      <c r="AJ62" s="114"/>
      <c r="AK62" s="115"/>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row>
    <row r="63" spans="1:100" ht="18" hidden="1" customHeight="1" x14ac:dyDescent="0.3">
      <c r="A63" s="339"/>
      <c r="B63" s="382"/>
      <c r="C63" s="382"/>
      <c r="D63" s="382"/>
      <c r="E63" s="385"/>
      <c r="F63" s="382"/>
      <c r="G63" s="388"/>
      <c r="H63" s="391"/>
      <c r="I63" s="394"/>
      <c r="J63" s="427"/>
      <c r="K63" s="394">
        <f>IF(NOT(ISERROR(MATCH(J63,_xlfn.ANCHORARRAY(E74),0))),I76&amp;"Por favor no seleccionar los criterios de impacto",J63)</f>
        <v>0</v>
      </c>
      <c r="L63" s="391"/>
      <c r="M63" s="394"/>
      <c r="N63" s="430"/>
      <c r="O63" s="105">
        <v>2</v>
      </c>
      <c r="P63" s="174"/>
      <c r="Q63" s="106" t="str">
        <f>IF(OR(R63="Preventivo",R63="Detectivo"),"Probabilidad",IF(R63="Correctivo","Impacto",""))</f>
        <v/>
      </c>
      <c r="R63" s="107"/>
      <c r="S63" s="107"/>
      <c r="T63" s="108" t="str">
        <f t="shared" ref="T63:T67" si="57">IF(AND(R63="Preventivo",S63="Automático"),"50%",IF(AND(R63="Preventivo",S63="Manual"),"40%",IF(AND(R63="Detectivo",S63="Automático"),"40%",IF(AND(R63="Detectivo",S63="Manual"),"30%",IF(AND(R63="Correctivo",S63="Automático"),"35%",IF(AND(R63="Correctivo",S63="Manual"),"25%",""))))))</f>
        <v/>
      </c>
      <c r="U63" s="107"/>
      <c r="V63" s="107"/>
      <c r="W63" s="107"/>
      <c r="X63" s="109" t="str">
        <f>IFERROR(IF(AND(Q62="Probabilidad",Q63="Probabilidad"),(Z62-(+Z62*T63)),IF(Q63="Probabilidad",(I62-(+I62*T63)),IF(Q63="Impacto",Z62,""))),"")</f>
        <v/>
      </c>
      <c r="Y63" s="110" t="str">
        <f t="shared" si="3"/>
        <v/>
      </c>
      <c r="Z63" s="111" t="str">
        <f t="shared" ref="Z63:Z67" si="58">+X63</f>
        <v/>
      </c>
      <c r="AA63" s="110" t="str">
        <f t="shared" si="5"/>
        <v/>
      </c>
      <c r="AB63" s="111" t="str">
        <f>IFERROR(IF(AND(Q62="Impacto",Q63="Impacto"),(AB62-(+AB62*T63)),IF(Q63="Impacto",(M62-(+M62*T63)),IF(Q63="Probabilidad",AB62,""))),"")</f>
        <v/>
      </c>
      <c r="AC63" s="112" t="str">
        <f t="shared" ref="AC63:AC64" si="59">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3"/>
      <c r="AE63" s="114"/>
      <c r="AF63" s="115"/>
      <c r="AG63" s="116"/>
      <c r="AH63" s="116"/>
      <c r="AI63" s="116"/>
      <c r="AJ63" s="114"/>
      <c r="AK63" s="115"/>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row>
    <row r="64" spans="1:100" ht="18" hidden="1" customHeight="1" x14ac:dyDescent="0.3">
      <c r="A64" s="339"/>
      <c r="B64" s="382"/>
      <c r="C64" s="382"/>
      <c r="D64" s="382"/>
      <c r="E64" s="385"/>
      <c r="F64" s="382"/>
      <c r="G64" s="388"/>
      <c r="H64" s="391"/>
      <c r="I64" s="394"/>
      <c r="J64" s="427"/>
      <c r="K64" s="394">
        <f>IF(NOT(ISERROR(MATCH(J64,_xlfn.ANCHORARRAY(E75),0))),I77&amp;"Por favor no seleccionar los criterios de impacto",J64)</f>
        <v>0</v>
      </c>
      <c r="L64" s="391"/>
      <c r="M64" s="394"/>
      <c r="N64" s="430"/>
      <c r="O64" s="105">
        <v>3</v>
      </c>
      <c r="P64" s="175"/>
      <c r="Q64" s="106" t="str">
        <f>IF(OR(R64="Preventivo",R64="Detectivo"),"Probabilidad",IF(R64="Correctivo","Impacto",""))</f>
        <v/>
      </c>
      <c r="R64" s="107"/>
      <c r="S64" s="107"/>
      <c r="T64" s="108" t="str">
        <f t="shared" si="57"/>
        <v/>
      </c>
      <c r="U64" s="107"/>
      <c r="V64" s="107"/>
      <c r="W64" s="107"/>
      <c r="X64" s="109" t="str">
        <f>IFERROR(IF(AND(Q63="Probabilidad",Q64="Probabilidad"),(Z63-(+Z63*T64)),IF(AND(Q63="Impacto",Q64="Probabilidad"),(Z62-(+Z62*T64)),IF(Q64="Impacto",Z63,""))),"")</f>
        <v/>
      </c>
      <c r="Y64" s="110" t="str">
        <f t="shared" si="3"/>
        <v/>
      </c>
      <c r="Z64" s="111" t="str">
        <f t="shared" si="58"/>
        <v/>
      </c>
      <c r="AA64" s="110" t="str">
        <f t="shared" si="5"/>
        <v/>
      </c>
      <c r="AB64" s="111" t="str">
        <f>IFERROR(IF(AND(Q63="Impacto",Q64="Impacto"),(AB63-(+AB63*T64)),IF(AND(Q63="Probabilidad",Q64="Impacto"),(AB62-(+AB62*T64)),IF(Q64="Probabilidad",AB63,""))),"")</f>
        <v/>
      </c>
      <c r="AC64" s="112" t="str">
        <f t="shared" si="59"/>
        <v/>
      </c>
      <c r="AD64" s="113"/>
      <c r="AE64" s="114"/>
      <c r="AF64" s="115"/>
      <c r="AG64" s="116"/>
      <c r="AH64" s="116"/>
      <c r="AI64" s="116"/>
      <c r="AJ64" s="114"/>
      <c r="AK64" s="115"/>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row>
    <row r="65" spans="1:100" ht="18" hidden="1" customHeight="1" x14ac:dyDescent="0.3">
      <c r="A65" s="339"/>
      <c r="B65" s="382"/>
      <c r="C65" s="382"/>
      <c r="D65" s="382"/>
      <c r="E65" s="385"/>
      <c r="F65" s="382"/>
      <c r="G65" s="388"/>
      <c r="H65" s="391"/>
      <c r="I65" s="394"/>
      <c r="J65" s="427"/>
      <c r="K65" s="394">
        <f>IF(NOT(ISERROR(MATCH(J65,_xlfn.ANCHORARRAY(E76),0))),I78&amp;"Por favor no seleccionar los criterios de impacto",J65)</f>
        <v>0</v>
      </c>
      <c r="L65" s="391"/>
      <c r="M65" s="394"/>
      <c r="N65" s="430"/>
      <c r="O65" s="105">
        <v>4</v>
      </c>
      <c r="P65" s="174"/>
      <c r="Q65" s="106" t="str">
        <f t="shared" ref="Q65:Q67" si="60">IF(OR(R65="Preventivo",R65="Detectivo"),"Probabilidad",IF(R65="Correctivo","Impacto",""))</f>
        <v/>
      </c>
      <c r="R65" s="107"/>
      <c r="S65" s="107"/>
      <c r="T65" s="108" t="str">
        <f t="shared" si="57"/>
        <v/>
      </c>
      <c r="U65" s="107"/>
      <c r="V65" s="107"/>
      <c r="W65" s="107"/>
      <c r="X65" s="109" t="str">
        <f t="shared" ref="X65:X66" si="61">IFERROR(IF(AND(Q64="Probabilidad",Q65="Probabilidad"),(Z64-(+Z64*T65)),IF(AND(Q64="Impacto",Q65="Probabilidad"),(Z63-(+Z63*T65)),IF(Q65="Impacto",Z64,""))),"")</f>
        <v/>
      </c>
      <c r="Y65" s="110" t="str">
        <f t="shared" si="3"/>
        <v/>
      </c>
      <c r="Z65" s="111" t="str">
        <f t="shared" si="58"/>
        <v/>
      </c>
      <c r="AA65" s="110" t="str">
        <f t="shared" si="5"/>
        <v/>
      </c>
      <c r="AB65" s="111" t="str">
        <f t="shared" ref="AB65:AB66" si="62">IFERROR(IF(AND(Q64="Impacto",Q65="Impacto"),(AB64-(+AB64*T65)),IF(AND(Q64="Probabilidad",Q65="Impacto"),(AB63-(+AB63*T65)),IF(Q65="Probabilidad",AB64,""))),"")</f>
        <v/>
      </c>
      <c r="AC65" s="112" t="str">
        <f>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3"/>
      <c r="AE65" s="114"/>
      <c r="AF65" s="115"/>
      <c r="AG65" s="116"/>
      <c r="AH65" s="116"/>
      <c r="AI65" s="116"/>
      <c r="AJ65" s="114"/>
      <c r="AK65" s="115"/>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row>
    <row r="66" spans="1:100" ht="18" hidden="1" customHeight="1" x14ac:dyDescent="0.3">
      <c r="A66" s="339"/>
      <c r="B66" s="382"/>
      <c r="C66" s="382"/>
      <c r="D66" s="382"/>
      <c r="E66" s="385"/>
      <c r="F66" s="382"/>
      <c r="G66" s="388"/>
      <c r="H66" s="391"/>
      <c r="I66" s="394"/>
      <c r="J66" s="427"/>
      <c r="K66" s="394">
        <f>IF(NOT(ISERROR(MATCH(J66,_xlfn.ANCHORARRAY(E77),0))),I79&amp;"Por favor no seleccionar los criterios de impacto",J66)</f>
        <v>0</v>
      </c>
      <c r="L66" s="391"/>
      <c r="M66" s="394"/>
      <c r="N66" s="430"/>
      <c r="O66" s="105">
        <v>5</v>
      </c>
      <c r="P66" s="174"/>
      <c r="Q66" s="106" t="str">
        <f t="shared" si="60"/>
        <v/>
      </c>
      <c r="R66" s="107"/>
      <c r="S66" s="107"/>
      <c r="T66" s="108" t="str">
        <f t="shared" si="57"/>
        <v/>
      </c>
      <c r="U66" s="107"/>
      <c r="V66" s="107"/>
      <c r="W66" s="107"/>
      <c r="X66" s="109" t="str">
        <f t="shared" si="61"/>
        <v/>
      </c>
      <c r="Y66" s="110" t="str">
        <f t="shared" si="3"/>
        <v/>
      </c>
      <c r="Z66" s="111" t="str">
        <f t="shared" si="58"/>
        <v/>
      </c>
      <c r="AA66" s="110" t="str">
        <f t="shared" si="5"/>
        <v/>
      </c>
      <c r="AB66" s="111" t="str">
        <f t="shared" si="62"/>
        <v/>
      </c>
      <c r="AC66" s="112" t="str">
        <f t="shared" ref="AC66:AC67" si="63">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13"/>
      <c r="AE66" s="114"/>
      <c r="AF66" s="115"/>
      <c r="AG66" s="116"/>
      <c r="AH66" s="116"/>
      <c r="AI66" s="116"/>
      <c r="AJ66" s="114"/>
      <c r="AK66" s="115"/>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row>
    <row r="67" spans="1:100" ht="18" hidden="1" customHeight="1" x14ac:dyDescent="0.3">
      <c r="A67" s="340"/>
      <c r="B67" s="383"/>
      <c r="C67" s="383"/>
      <c r="D67" s="383"/>
      <c r="E67" s="386"/>
      <c r="F67" s="383"/>
      <c r="G67" s="389"/>
      <c r="H67" s="392"/>
      <c r="I67" s="395"/>
      <c r="J67" s="428"/>
      <c r="K67" s="395">
        <f>IF(NOT(ISERROR(MATCH(J67,_xlfn.ANCHORARRAY(E78),0))),I80&amp;"Por favor no seleccionar los criterios de impacto",J67)</f>
        <v>0</v>
      </c>
      <c r="L67" s="392"/>
      <c r="M67" s="395"/>
      <c r="N67" s="431"/>
      <c r="O67" s="105">
        <v>6</v>
      </c>
      <c r="P67" s="174"/>
      <c r="Q67" s="106" t="str">
        <f t="shared" si="60"/>
        <v/>
      </c>
      <c r="R67" s="107"/>
      <c r="S67" s="107"/>
      <c r="T67" s="108" t="str">
        <f t="shared" si="57"/>
        <v/>
      </c>
      <c r="U67" s="107"/>
      <c r="V67" s="107"/>
      <c r="W67" s="107"/>
      <c r="X67" s="109" t="str">
        <f>IFERROR(IF(AND(Q66="Probabilidad",Q67="Probabilidad"),(Z66-(+Z66*T67)),IF(AND(Q66="Impacto",Q67="Probabilidad"),(Z65-(+Z65*T67)),IF(Q67="Impacto",Z66,""))),"")</f>
        <v/>
      </c>
      <c r="Y67" s="110" t="str">
        <f t="shared" si="3"/>
        <v/>
      </c>
      <c r="Z67" s="111" t="str">
        <f t="shared" si="58"/>
        <v/>
      </c>
      <c r="AA67" s="110" t="str">
        <f t="shared" si="5"/>
        <v/>
      </c>
      <c r="AB67" s="111" t="str">
        <f>IFERROR(IF(AND(Q66="Impacto",Q67="Impacto"),(AB66-(+AB66*T67)),IF(AND(Q66="Probabilidad",Q67="Impacto"),(AB65-(+AB65*T67)),IF(Q67="Probabilidad",AB66,""))),"")</f>
        <v/>
      </c>
      <c r="AC67" s="112" t="str">
        <f t="shared" si="63"/>
        <v/>
      </c>
      <c r="AD67" s="113"/>
      <c r="AE67" s="114"/>
      <c r="AF67" s="115"/>
      <c r="AG67" s="116"/>
      <c r="AH67" s="116"/>
      <c r="AI67" s="116"/>
      <c r="AJ67" s="114"/>
      <c r="AK67" s="115"/>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row>
    <row r="68" spans="1:100" ht="18" hidden="1" customHeight="1" x14ac:dyDescent="0.3">
      <c r="A68" s="338">
        <v>10</v>
      </c>
      <c r="B68" s="381"/>
      <c r="C68" s="381"/>
      <c r="D68" s="381"/>
      <c r="E68" s="384"/>
      <c r="F68" s="381"/>
      <c r="G68" s="387"/>
      <c r="H68" s="390" t="str">
        <f>IF(G68&lt;=0,"",IF(G68&lt;=2,"Muy Baja",IF(G68&lt;=24,"Baja",IF(G68&lt;=500,"Media",IF(G68&lt;=5000,"Alta","Muy Alta")))))</f>
        <v/>
      </c>
      <c r="I68" s="393" t="str">
        <f>IF(H68="","",IF(H68="Muy Baja",0.2,IF(H68="Baja",0.4,IF(H68="Media",0.6,IF(H68="Alta",0.8,IF(H68="Muy Alta",1,))))))</f>
        <v/>
      </c>
      <c r="J68" s="426"/>
      <c r="K68" s="393">
        <f>IF(NOT(ISERROR(MATCH(J68,'Tabla Impacto'!$B$221:$B$223,0))),'Tabla Impacto'!$F$223&amp;"Por favor no seleccionar los criterios de impacto(Afectación Económica o presupuestal y Pérdida Reputacional)",J68)</f>
        <v>0</v>
      </c>
      <c r="L68" s="390" t="str">
        <f>IF(OR(K68='Tabla Impacto'!$C$11,K68='Tabla Impacto'!$D$11),"Leve",IF(OR(K68='Tabla Impacto'!$C$12,K68='Tabla Impacto'!$D$12),"Menor",IF(OR(K68='Tabla Impacto'!$C$13,K68='Tabla Impacto'!$D$13),"Moderado",IF(OR(K68='Tabla Impacto'!$C$14,K68='Tabla Impacto'!$D$14),"Mayor",IF(OR(K68='Tabla Impacto'!$C$15,K68='Tabla Impacto'!$D$15),"Catastrófico","")))))</f>
        <v/>
      </c>
      <c r="M68" s="393" t="str">
        <f>IF(L68="","",IF(L68="Leve",0.2,IF(L68="Menor",0.4,IF(L68="Moderado",0.6,IF(L68="Mayor",0.8,IF(L68="Catastrófico",1,))))))</f>
        <v/>
      </c>
      <c r="N68" s="429" t="str">
        <f>IF(OR(AND(H68="Muy Baja",L68="Leve"),AND(H68="Muy Baja",L68="Menor"),AND(H68="Baja",L68="Leve")),"Bajo",IF(OR(AND(H68="Muy baja",L68="Moderado"),AND(H68="Baja",L68="Menor"),AND(H68="Baja",L68="Moderado"),AND(H68="Media",L68="Leve"),AND(H68="Media",L68="Menor"),AND(H68="Media",L68="Moderado"),AND(H68="Alta",L68="Leve"),AND(H68="Alta",L68="Menor")),"Moderado",IF(OR(AND(H68="Muy Baja",L68="Mayor"),AND(H68="Baja",L68="Mayor"),AND(H68="Media",L68="Mayor"),AND(H68="Alta",L68="Moderado"),AND(H68="Alta",L68="Mayor"),AND(H68="Muy Alta",L68="Leve"),AND(H68="Muy Alta",L68="Menor"),AND(H68="Muy Alta",L68="Moderado"),AND(H68="Muy Alta",L68="Mayor")),"Alto",IF(OR(AND(H68="Muy Baja",L68="Catastrófico"),AND(H68="Baja",L68="Catastrófico"),AND(H68="Media",L68="Catastrófico"),AND(H68="Alta",L68="Catastrófico"),AND(H68="Muy Alta",L68="Catastrófico")),"Extremo",""))))</f>
        <v/>
      </c>
      <c r="O68" s="105">
        <v>1</v>
      </c>
      <c r="P68" s="174"/>
      <c r="Q68" s="161"/>
      <c r="R68" s="165"/>
      <c r="S68" s="165"/>
      <c r="T68" s="166" t="str">
        <f>IF(AND(R68="Preventivo",S68="Automático"),"50%",IF(AND(R68="Preventivo",S68="Manual"),"40%",IF(AND(R68="Detectivo",S68="Automático"),"40%",IF(AND(R68="Detectivo",S68="Manual"),"30%",IF(AND(R68="Correctivo",S68="Automático"),"35%",IF(AND(R68="Correctivo",S68="Manual"),"25%",""))))))</f>
        <v/>
      </c>
      <c r="U68" s="165"/>
      <c r="V68" s="165"/>
      <c r="W68" s="165"/>
      <c r="X68" s="160" t="str">
        <f>IFERROR(IF(Q68="Probabilidad",(I68-(+I68*T68)),IF(Q68="Impacto",I68,"")),"")</f>
        <v/>
      </c>
      <c r="Y68" s="167" t="str">
        <f>IFERROR(IF(X68="","",IF(X68&lt;=0.2,"Muy Baja",IF(X68&lt;=0.4,"Baja",IF(X68&lt;=0.6,"Media",IF(X68&lt;=0.8,"Alta","Muy Alta"))))),"")</f>
        <v/>
      </c>
      <c r="Z68" s="168" t="str">
        <f>+X68</f>
        <v/>
      </c>
      <c r="AA68" s="167" t="str">
        <f>IFERROR(IF(AB68="","",IF(AB68&lt;=0.2,"Leve",IF(AB68&lt;=0.4,"Menor",IF(AB68&lt;=0.6,"Moderado",IF(AB68&lt;=0.8,"Mayor","Catastrófico"))))),"")</f>
        <v/>
      </c>
      <c r="AB68" s="168" t="str">
        <f>IFERROR(IF(Q68="Impacto",(M68-(+M68*T68)),IF(Q68="Probabilidad",M68,"")),"")</f>
        <v/>
      </c>
      <c r="AC68" s="169" t="str">
        <f>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70"/>
      <c r="AE68" s="114"/>
      <c r="AF68" s="115"/>
      <c r="AG68" s="116"/>
      <c r="AH68" s="116"/>
      <c r="AI68" s="116"/>
      <c r="AJ68" s="114"/>
      <c r="AK68" s="115"/>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row>
    <row r="69" spans="1:100" ht="18" hidden="1" customHeight="1" x14ac:dyDescent="0.3">
      <c r="A69" s="339"/>
      <c r="B69" s="382"/>
      <c r="C69" s="382"/>
      <c r="D69" s="382"/>
      <c r="E69" s="385"/>
      <c r="F69" s="382"/>
      <c r="G69" s="388"/>
      <c r="H69" s="391"/>
      <c r="I69" s="394"/>
      <c r="J69" s="427"/>
      <c r="K69" s="394">
        <f>IF(NOT(ISERROR(MATCH(J69,_xlfn.ANCHORARRAY(E80),0))),I82&amp;"Por favor no seleccionar los criterios de impacto",J69)</f>
        <v>0</v>
      </c>
      <c r="L69" s="391"/>
      <c r="M69" s="394"/>
      <c r="N69" s="430"/>
      <c r="O69" s="105">
        <v>2</v>
      </c>
      <c r="P69" s="174"/>
      <c r="Q69" s="106" t="str">
        <f>IF(OR(R69="Preventivo",R69="Detectivo"),"Probabilidad",IF(R69="Correctivo","Impacto",""))</f>
        <v/>
      </c>
      <c r="R69" s="107"/>
      <c r="S69" s="107"/>
      <c r="T69" s="108" t="str">
        <f t="shared" ref="T69:T73" si="64">IF(AND(R69="Preventivo",S69="Automático"),"50%",IF(AND(R69="Preventivo",S69="Manual"),"40%",IF(AND(R69="Detectivo",S69="Automático"),"40%",IF(AND(R69="Detectivo",S69="Manual"),"30%",IF(AND(R69="Correctivo",S69="Automático"),"35%",IF(AND(R69="Correctivo",S69="Manual"),"25%",""))))))</f>
        <v/>
      </c>
      <c r="U69" s="107"/>
      <c r="V69" s="107"/>
      <c r="W69" s="107"/>
      <c r="X69" s="109" t="str">
        <f>IFERROR(IF(AND(Q68="Probabilidad",Q69="Probabilidad"),(Z68-(+Z68*T69)),IF(Q69="Probabilidad",(I68-(+I68*T69)),IF(Q69="Impacto",Z68,""))),"")</f>
        <v/>
      </c>
      <c r="Y69" s="110" t="str">
        <f t="shared" si="3"/>
        <v/>
      </c>
      <c r="Z69" s="111" t="str">
        <f t="shared" ref="Z69:Z73" si="65">+X69</f>
        <v/>
      </c>
      <c r="AA69" s="110" t="str">
        <f t="shared" si="5"/>
        <v/>
      </c>
      <c r="AB69" s="111" t="str">
        <f>IFERROR(IF(AND(Q68="Impacto",Q69="Impacto"),(AB68-(+AB68*T69)),IF(Q69="Impacto",(M68-(+M68*T69)),IF(Q69="Probabilidad",AB68,""))),"")</f>
        <v/>
      </c>
      <c r="AC69" s="112" t="str">
        <f t="shared" ref="AC69:AC70" si="66">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3"/>
      <c r="AE69" s="114"/>
      <c r="AF69" s="115"/>
      <c r="AG69" s="116"/>
      <c r="AH69" s="116"/>
      <c r="AI69" s="116"/>
      <c r="AJ69" s="114"/>
      <c r="AK69" s="115"/>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row>
    <row r="70" spans="1:100" ht="18" hidden="1" customHeight="1" x14ac:dyDescent="0.3">
      <c r="A70" s="339"/>
      <c r="B70" s="382"/>
      <c r="C70" s="382"/>
      <c r="D70" s="382"/>
      <c r="E70" s="385"/>
      <c r="F70" s="382"/>
      <c r="G70" s="388"/>
      <c r="H70" s="391"/>
      <c r="I70" s="394"/>
      <c r="J70" s="427"/>
      <c r="K70" s="394">
        <f>IF(NOT(ISERROR(MATCH(J70,_xlfn.ANCHORARRAY(E81),0))),I83&amp;"Por favor no seleccionar los criterios de impacto",J70)</f>
        <v>0</v>
      </c>
      <c r="L70" s="391"/>
      <c r="M70" s="394"/>
      <c r="N70" s="430"/>
      <c r="O70" s="105">
        <v>3</v>
      </c>
      <c r="P70" s="175"/>
      <c r="Q70" s="106" t="str">
        <f>IF(OR(R70="Preventivo",R70="Detectivo"),"Probabilidad",IF(R70="Correctivo","Impacto",""))</f>
        <v/>
      </c>
      <c r="R70" s="107"/>
      <c r="S70" s="107"/>
      <c r="T70" s="108" t="str">
        <f t="shared" si="64"/>
        <v/>
      </c>
      <c r="U70" s="107"/>
      <c r="V70" s="107"/>
      <c r="W70" s="107"/>
      <c r="X70" s="109" t="str">
        <f>IFERROR(IF(AND(Q69="Probabilidad",Q70="Probabilidad"),(Z69-(+Z69*T70)),IF(AND(Q69="Impacto",Q70="Probabilidad"),(Z68-(+Z68*T70)),IF(Q70="Impacto",Z69,""))),"")</f>
        <v/>
      </c>
      <c r="Y70" s="110" t="str">
        <f t="shared" si="3"/>
        <v/>
      </c>
      <c r="Z70" s="111" t="str">
        <f t="shared" si="65"/>
        <v/>
      </c>
      <c r="AA70" s="110" t="str">
        <f t="shared" si="5"/>
        <v/>
      </c>
      <c r="AB70" s="111" t="str">
        <f>IFERROR(IF(AND(Q69="Impacto",Q70="Impacto"),(AB69-(+AB69*T70)),IF(AND(Q69="Probabilidad",Q70="Impacto"),(AB68-(+AB68*T70)),IF(Q70="Probabilidad",AB69,""))),"")</f>
        <v/>
      </c>
      <c r="AC70" s="112" t="str">
        <f t="shared" si="66"/>
        <v/>
      </c>
      <c r="AD70" s="113"/>
      <c r="AE70" s="114"/>
      <c r="AF70" s="115"/>
      <c r="AG70" s="116"/>
      <c r="AH70" s="116"/>
      <c r="AI70" s="116"/>
      <c r="AJ70" s="114"/>
      <c r="AK70" s="115"/>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row>
    <row r="71" spans="1:100" ht="18" hidden="1" customHeight="1" x14ac:dyDescent="0.3">
      <c r="A71" s="339"/>
      <c r="B71" s="382"/>
      <c r="C71" s="382"/>
      <c r="D71" s="382"/>
      <c r="E71" s="385"/>
      <c r="F71" s="382"/>
      <c r="G71" s="388"/>
      <c r="H71" s="391"/>
      <c r="I71" s="394"/>
      <c r="J71" s="427"/>
      <c r="K71" s="394">
        <f>IF(NOT(ISERROR(MATCH(J71,_xlfn.ANCHORARRAY(E82),0))),I84&amp;"Por favor no seleccionar los criterios de impacto",J71)</f>
        <v>0</v>
      </c>
      <c r="L71" s="391"/>
      <c r="M71" s="394"/>
      <c r="N71" s="430"/>
      <c r="O71" s="105">
        <v>4</v>
      </c>
      <c r="P71" s="174"/>
      <c r="Q71" s="106" t="str">
        <f t="shared" ref="Q71:Q73" si="67">IF(OR(R71="Preventivo",R71="Detectivo"),"Probabilidad",IF(R71="Correctivo","Impacto",""))</f>
        <v/>
      </c>
      <c r="R71" s="107"/>
      <c r="S71" s="107"/>
      <c r="T71" s="108" t="str">
        <f t="shared" si="64"/>
        <v/>
      </c>
      <c r="U71" s="107"/>
      <c r="V71" s="107"/>
      <c r="W71" s="107"/>
      <c r="X71" s="109" t="str">
        <f t="shared" ref="X71:X72" si="68">IFERROR(IF(AND(Q70="Probabilidad",Q71="Probabilidad"),(Z70-(+Z70*T71)),IF(AND(Q70="Impacto",Q71="Probabilidad"),(Z69-(+Z69*T71)),IF(Q71="Impacto",Z70,""))),"")</f>
        <v/>
      </c>
      <c r="Y71" s="110" t="str">
        <f t="shared" si="3"/>
        <v/>
      </c>
      <c r="Z71" s="111" t="str">
        <f t="shared" si="65"/>
        <v/>
      </c>
      <c r="AA71" s="110" t="str">
        <f t="shared" si="5"/>
        <v/>
      </c>
      <c r="AB71" s="111" t="str">
        <f t="shared" ref="AB71:AB72" si="69">IFERROR(IF(AND(Q70="Impacto",Q71="Impacto"),(AB70-(+AB70*T71)),IF(AND(Q70="Probabilidad",Q71="Impacto"),(AB69-(+AB69*T71)),IF(Q71="Probabilidad",AB70,""))),"")</f>
        <v/>
      </c>
      <c r="AC71" s="112" t="str">
        <f>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3"/>
      <c r="AE71" s="114"/>
      <c r="AF71" s="115"/>
      <c r="AG71" s="116"/>
      <c r="AH71" s="116"/>
      <c r="AI71" s="116"/>
      <c r="AJ71" s="114"/>
      <c r="AK71" s="115"/>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row>
    <row r="72" spans="1:100" ht="18" hidden="1" customHeight="1" x14ac:dyDescent="0.3">
      <c r="A72" s="339"/>
      <c r="B72" s="382"/>
      <c r="C72" s="382"/>
      <c r="D72" s="382"/>
      <c r="E72" s="385"/>
      <c r="F72" s="382"/>
      <c r="G72" s="388"/>
      <c r="H72" s="391"/>
      <c r="I72" s="394"/>
      <c r="J72" s="427"/>
      <c r="K72" s="394">
        <f>IF(NOT(ISERROR(MATCH(J72,_xlfn.ANCHORARRAY(E83),0))),I85&amp;"Por favor no seleccionar los criterios de impacto",J72)</f>
        <v>0</v>
      </c>
      <c r="L72" s="391"/>
      <c r="M72" s="394"/>
      <c r="N72" s="430"/>
      <c r="O72" s="105">
        <v>5</v>
      </c>
      <c r="P72" s="174"/>
      <c r="Q72" s="106" t="str">
        <f t="shared" si="67"/>
        <v/>
      </c>
      <c r="R72" s="107"/>
      <c r="S72" s="107"/>
      <c r="T72" s="108" t="str">
        <f t="shared" si="64"/>
        <v/>
      </c>
      <c r="U72" s="107"/>
      <c r="V72" s="107"/>
      <c r="W72" s="107"/>
      <c r="X72" s="109" t="str">
        <f t="shared" si="68"/>
        <v/>
      </c>
      <c r="Y72" s="110" t="str">
        <f t="shared" si="3"/>
        <v/>
      </c>
      <c r="Z72" s="111" t="str">
        <f t="shared" si="65"/>
        <v/>
      </c>
      <c r="AA72" s="110" t="str">
        <f t="shared" si="5"/>
        <v/>
      </c>
      <c r="AB72" s="111" t="str">
        <f t="shared" si="69"/>
        <v/>
      </c>
      <c r="AC72" s="112" t="str">
        <f t="shared" ref="AC72:AC73" si="70">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13"/>
      <c r="AE72" s="114"/>
      <c r="AF72" s="115"/>
      <c r="AG72" s="116"/>
      <c r="AH72" s="116"/>
      <c r="AI72" s="116"/>
      <c r="AJ72" s="114"/>
      <c r="AK72" s="115"/>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row>
    <row r="73" spans="1:100" ht="18" hidden="1" customHeight="1" x14ac:dyDescent="0.3">
      <c r="A73" s="340"/>
      <c r="B73" s="383"/>
      <c r="C73" s="383"/>
      <c r="D73" s="383"/>
      <c r="E73" s="386"/>
      <c r="F73" s="383"/>
      <c r="G73" s="389"/>
      <c r="H73" s="392"/>
      <c r="I73" s="395"/>
      <c r="J73" s="428"/>
      <c r="K73" s="395">
        <f>IF(NOT(ISERROR(MATCH(J73,_xlfn.ANCHORARRAY(E84),0))),I86&amp;"Por favor no seleccionar los criterios de impacto",J73)</f>
        <v>0</v>
      </c>
      <c r="L73" s="392"/>
      <c r="M73" s="395"/>
      <c r="N73" s="431"/>
      <c r="O73" s="105">
        <v>6</v>
      </c>
      <c r="P73" s="174"/>
      <c r="Q73" s="106" t="str">
        <f t="shared" si="67"/>
        <v/>
      </c>
      <c r="R73" s="107"/>
      <c r="S73" s="107"/>
      <c r="T73" s="108" t="str">
        <f t="shared" si="64"/>
        <v/>
      </c>
      <c r="U73" s="107"/>
      <c r="V73" s="107"/>
      <c r="W73" s="107"/>
      <c r="X73" s="109" t="str">
        <f>IFERROR(IF(AND(Q72="Probabilidad",Q73="Probabilidad"),(Z72-(+Z72*T73)),IF(AND(Q72="Impacto",Q73="Probabilidad"),(Z71-(+Z71*T73)),IF(Q73="Impacto",Z72,""))),"")</f>
        <v/>
      </c>
      <c r="Y73" s="110" t="str">
        <f t="shared" si="3"/>
        <v/>
      </c>
      <c r="Z73" s="111" t="str">
        <f t="shared" si="65"/>
        <v/>
      </c>
      <c r="AA73" s="110" t="str">
        <f t="shared" si="5"/>
        <v/>
      </c>
      <c r="AB73" s="111" t="str">
        <f>IFERROR(IF(AND(Q72="Impacto",Q73="Impacto"),(AB72-(+AB72*T73)),IF(AND(Q72="Probabilidad",Q73="Impacto"),(AB71-(+AB71*T73)),IF(Q73="Probabilidad",AB72,""))),"")</f>
        <v/>
      </c>
      <c r="AC73" s="112" t="str">
        <f t="shared" si="70"/>
        <v/>
      </c>
      <c r="AD73" s="113"/>
      <c r="AE73" s="114"/>
      <c r="AF73" s="115"/>
      <c r="AG73" s="116"/>
      <c r="AH73" s="116"/>
      <c r="AI73" s="116"/>
      <c r="AJ73" s="114"/>
      <c r="AK73" s="115"/>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row>
    <row r="74" spans="1:100" ht="34.5" customHeight="1" x14ac:dyDescent="0.3">
      <c r="A74" s="6"/>
      <c r="B74" s="450" t="s">
        <v>190</v>
      </c>
      <c r="C74" s="451"/>
      <c r="D74" s="451"/>
      <c r="E74" s="451"/>
      <c r="F74" s="451"/>
      <c r="G74" s="451"/>
      <c r="H74" s="451"/>
      <c r="I74" s="451"/>
      <c r="J74" s="451"/>
      <c r="K74" s="451"/>
      <c r="L74" s="451"/>
      <c r="M74" s="451"/>
      <c r="N74" s="451"/>
      <c r="O74" s="451"/>
      <c r="P74" s="451"/>
      <c r="Q74" s="451"/>
      <c r="R74" s="451"/>
      <c r="S74" s="451"/>
      <c r="T74" s="451"/>
      <c r="U74" s="451"/>
      <c r="V74" s="451"/>
      <c r="W74" s="451"/>
      <c r="X74" s="451"/>
      <c r="Y74" s="451"/>
      <c r="Z74" s="451"/>
      <c r="AA74" s="451"/>
      <c r="AB74" s="451"/>
      <c r="AC74" s="451"/>
      <c r="AD74" s="451"/>
      <c r="AE74" s="451"/>
      <c r="AF74" s="451"/>
      <c r="AG74" s="451"/>
      <c r="AH74" s="451"/>
      <c r="AI74" s="451"/>
      <c r="AJ74" s="451"/>
      <c r="AK74" s="452"/>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row>
    <row r="75" spans="1:100" x14ac:dyDescent="0.3">
      <c r="A75" s="27"/>
      <c r="B75" s="27"/>
      <c r="C75" s="27"/>
      <c r="D75" s="27"/>
      <c r="E75" s="8"/>
      <c r="F75" s="26"/>
      <c r="G75" s="8"/>
      <c r="H75" s="8"/>
      <c r="I75" s="8"/>
      <c r="J75" s="8"/>
      <c r="K75" s="8"/>
      <c r="L75" s="8"/>
      <c r="M75" s="8"/>
      <c r="N75" s="8"/>
      <c r="O75" s="26"/>
      <c r="P75" s="177"/>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row>
    <row r="76" spans="1:100" x14ac:dyDescent="0.3">
      <c r="A76" s="8"/>
      <c r="B76" s="104" t="s">
        <v>191</v>
      </c>
      <c r="C76" s="8"/>
      <c r="D76" s="8"/>
      <c r="E76" s="8"/>
      <c r="F76" s="8"/>
      <c r="G76" s="8"/>
      <c r="H76" s="8"/>
      <c r="I76" s="8"/>
      <c r="J76" s="8"/>
      <c r="K76" s="8"/>
      <c r="L76" s="8"/>
      <c r="M76" s="8"/>
      <c r="N76" s="8"/>
      <c r="O76" s="26"/>
      <c r="P76" s="177"/>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row>
    <row r="77" spans="1:100" x14ac:dyDescent="0.3">
      <c r="A77" s="27"/>
      <c r="B77" s="27"/>
      <c r="C77" s="27"/>
      <c r="D77" s="27"/>
      <c r="E77" s="8"/>
      <c r="F77" s="26"/>
      <c r="G77" s="8"/>
      <c r="H77" s="8"/>
      <c r="I77" s="8"/>
      <c r="J77" s="8"/>
      <c r="K77" s="8"/>
      <c r="L77" s="8"/>
      <c r="M77" s="8"/>
      <c r="N77" s="8"/>
      <c r="O77" s="26"/>
      <c r="P77" s="177"/>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row>
    <row r="78" spans="1:100" x14ac:dyDescent="0.3">
      <c r="A78" s="27"/>
      <c r="B78" s="27"/>
      <c r="C78" s="27"/>
      <c r="D78" s="27"/>
      <c r="E78" s="8"/>
      <c r="F78" s="26"/>
      <c r="G78" s="8"/>
      <c r="H78" s="8"/>
      <c r="I78" s="8"/>
      <c r="J78" s="8"/>
      <c r="K78" s="8"/>
      <c r="L78" s="8"/>
      <c r="M78" s="8"/>
      <c r="N78" s="8"/>
      <c r="O78" s="26"/>
      <c r="P78" s="177"/>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row>
    <row r="79" spans="1:100" x14ac:dyDescent="0.3">
      <c r="A79" s="27"/>
      <c r="B79" s="27"/>
      <c r="C79" s="27"/>
      <c r="D79" s="27"/>
      <c r="E79" s="8"/>
      <c r="F79" s="26"/>
      <c r="G79" s="8"/>
      <c r="H79" s="8"/>
      <c r="I79" s="8"/>
      <c r="J79" s="8"/>
      <c r="K79" s="8"/>
      <c r="L79" s="8"/>
      <c r="M79" s="8"/>
      <c r="N79" s="8"/>
      <c r="O79" s="26"/>
      <c r="P79" s="177"/>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row>
    <row r="80" spans="1:100" x14ac:dyDescent="0.3">
      <c r="A80" s="27"/>
      <c r="B80" s="27"/>
      <c r="C80" s="27"/>
      <c r="D80" s="27"/>
      <c r="E80" s="8"/>
      <c r="F80" s="26"/>
      <c r="G80" s="8"/>
      <c r="H80" s="8"/>
      <c r="I80" s="8"/>
      <c r="J80" s="8"/>
      <c r="K80" s="8"/>
      <c r="L80" s="8"/>
      <c r="M80" s="8"/>
      <c r="N80" s="8"/>
      <c r="O80" s="26"/>
      <c r="P80" s="177"/>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row>
    <row r="81" spans="1:46" x14ac:dyDescent="0.3">
      <c r="A81" s="27"/>
      <c r="B81" s="27"/>
      <c r="C81" s="27"/>
      <c r="D81" s="27"/>
      <c r="E81" s="8"/>
      <c r="F81" s="26"/>
      <c r="G81" s="8"/>
      <c r="H81" s="8"/>
      <c r="I81" s="8"/>
      <c r="J81" s="8"/>
      <c r="K81" s="8"/>
      <c r="L81" s="8"/>
      <c r="M81" s="8"/>
      <c r="N81" s="8"/>
      <c r="O81" s="26"/>
      <c r="P81" s="177"/>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row>
    <row r="82" spans="1:46" x14ac:dyDescent="0.3">
      <c r="A82" s="27"/>
      <c r="B82" s="27"/>
      <c r="C82" s="27"/>
      <c r="D82" s="27"/>
      <c r="E82" s="8"/>
      <c r="F82" s="26"/>
      <c r="G82" s="8"/>
      <c r="H82" s="8"/>
      <c r="I82" s="8"/>
      <c r="J82" s="8"/>
      <c r="K82" s="8"/>
      <c r="L82" s="8"/>
      <c r="M82" s="8"/>
      <c r="N82" s="8"/>
      <c r="O82" s="26"/>
      <c r="P82" s="177"/>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row>
    <row r="83" spans="1:46" x14ac:dyDescent="0.3">
      <c r="A83" s="27"/>
      <c r="B83" s="27"/>
      <c r="C83" s="27"/>
      <c r="D83" s="27"/>
      <c r="E83" s="8"/>
      <c r="F83" s="26"/>
      <c r="G83" s="8"/>
      <c r="H83" s="8"/>
      <c r="I83" s="8"/>
      <c r="J83" s="8"/>
      <c r="K83" s="8"/>
      <c r="L83" s="8"/>
      <c r="M83" s="8"/>
      <c r="N83" s="8"/>
      <c r="O83" s="26"/>
      <c r="P83" s="177"/>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row>
    <row r="84" spans="1:46" x14ac:dyDescent="0.3">
      <c r="A84" s="27"/>
      <c r="B84" s="27"/>
      <c r="C84" s="27"/>
      <c r="D84" s="27"/>
      <c r="E84" s="8"/>
      <c r="F84" s="26"/>
      <c r="G84" s="8"/>
      <c r="H84" s="8"/>
      <c r="I84" s="8"/>
      <c r="J84" s="8"/>
      <c r="K84" s="8"/>
      <c r="L84" s="8"/>
      <c r="M84" s="8"/>
      <c r="N84" s="8"/>
      <c r="O84" s="26"/>
      <c r="P84" s="177"/>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row>
    <row r="85" spans="1:46" x14ac:dyDescent="0.3">
      <c r="A85" s="27"/>
      <c r="B85" s="27"/>
      <c r="C85" s="27"/>
      <c r="D85" s="27"/>
      <c r="E85" s="8"/>
      <c r="F85" s="26"/>
      <c r="G85" s="8"/>
      <c r="H85" s="8"/>
      <c r="I85" s="8"/>
      <c r="J85" s="8"/>
      <c r="K85" s="8"/>
      <c r="L85" s="8"/>
      <c r="M85" s="8"/>
      <c r="N85" s="8"/>
      <c r="O85" s="26"/>
      <c r="P85" s="177"/>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row>
    <row r="86" spans="1:46" x14ac:dyDescent="0.3">
      <c r="A86" s="27"/>
      <c r="B86" s="27"/>
      <c r="C86" s="27"/>
      <c r="D86" s="27"/>
      <c r="E86" s="8"/>
      <c r="F86" s="26"/>
      <c r="G86" s="8"/>
      <c r="H86" s="8"/>
      <c r="I86" s="8"/>
      <c r="J86" s="8"/>
      <c r="K86" s="8"/>
      <c r="L86" s="8"/>
      <c r="M86" s="8"/>
      <c r="N86" s="8"/>
      <c r="O86" s="26"/>
      <c r="P86" s="177"/>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row>
    <row r="87" spans="1:46" x14ac:dyDescent="0.3">
      <c r="A87" s="27"/>
      <c r="B87" s="27"/>
      <c r="C87" s="27"/>
      <c r="D87" s="27"/>
      <c r="E87" s="8"/>
      <c r="F87" s="26"/>
      <c r="G87" s="8"/>
      <c r="H87" s="8"/>
      <c r="I87" s="8"/>
      <c r="J87" s="8"/>
      <c r="K87" s="8"/>
      <c r="L87" s="8"/>
      <c r="M87" s="8"/>
      <c r="N87" s="8"/>
      <c r="O87" s="26"/>
      <c r="P87" s="177"/>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row>
    <row r="88" spans="1:46" x14ac:dyDescent="0.3">
      <c r="A88" s="27"/>
      <c r="B88" s="27"/>
      <c r="C88" s="27"/>
      <c r="D88" s="27"/>
      <c r="E88" s="8"/>
      <c r="F88" s="26"/>
      <c r="G88" s="8"/>
      <c r="H88" s="8"/>
      <c r="I88" s="8"/>
      <c r="J88" s="8"/>
      <c r="K88" s="8"/>
      <c r="L88" s="8"/>
      <c r="M88" s="8"/>
      <c r="N88" s="8"/>
      <c r="O88" s="26"/>
      <c r="P88" s="177"/>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row>
    <row r="89" spans="1:46" x14ac:dyDescent="0.3">
      <c r="A89" s="27"/>
      <c r="B89" s="27"/>
      <c r="C89" s="27"/>
      <c r="D89" s="27"/>
      <c r="E89" s="8"/>
      <c r="F89" s="26"/>
      <c r="G89" s="8"/>
      <c r="H89" s="8"/>
      <c r="I89" s="8"/>
      <c r="J89" s="8"/>
      <c r="K89" s="8"/>
      <c r="L89" s="8"/>
      <c r="M89" s="8"/>
      <c r="N89" s="8"/>
      <c r="O89" s="26"/>
      <c r="P89" s="177"/>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row>
    <row r="90" spans="1:46" x14ac:dyDescent="0.3">
      <c r="A90" s="27"/>
      <c r="B90" s="27"/>
      <c r="C90" s="27"/>
      <c r="D90" s="27"/>
      <c r="E90" s="8"/>
      <c r="F90" s="26"/>
      <c r="G90" s="8"/>
      <c r="H90" s="8"/>
      <c r="I90" s="8"/>
      <c r="J90" s="8"/>
      <c r="K90" s="8"/>
      <c r="L90" s="8"/>
      <c r="M90" s="8"/>
      <c r="N90" s="8"/>
      <c r="O90" s="26"/>
      <c r="P90" s="177"/>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row>
    <row r="91" spans="1:46" x14ac:dyDescent="0.3">
      <c r="A91" s="27"/>
      <c r="B91" s="27"/>
      <c r="C91" s="27"/>
      <c r="D91" s="27"/>
      <c r="E91" s="8"/>
      <c r="F91" s="26"/>
      <c r="G91" s="8"/>
      <c r="H91" s="8"/>
      <c r="I91" s="8"/>
      <c r="J91" s="8"/>
      <c r="K91" s="8"/>
      <c r="L91" s="8"/>
      <c r="M91" s="8"/>
      <c r="N91" s="8"/>
      <c r="O91" s="26"/>
      <c r="P91" s="177"/>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row>
    <row r="92" spans="1:46" x14ac:dyDescent="0.3">
      <c r="A92" s="27"/>
      <c r="B92" s="27"/>
      <c r="C92" s="27"/>
      <c r="D92" s="27"/>
      <c r="E92" s="8"/>
      <c r="F92" s="26"/>
      <c r="G92" s="8"/>
      <c r="H92" s="8"/>
      <c r="I92" s="8"/>
      <c r="J92" s="8"/>
      <c r="K92" s="8"/>
      <c r="L92" s="8"/>
      <c r="M92" s="8"/>
      <c r="N92" s="8"/>
      <c r="O92" s="26"/>
      <c r="P92" s="177"/>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row>
    <row r="93" spans="1:46" x14ac:dyDescent="0.3">
      <c r="A93" s="27"/>
      <c r="B93" s="27"/>
      <c r="C93" s="27"/>
      <c r="D93" s="27"/>
      <c r="E93" s="8"/>
      <c r="F93" s="26"/>
      <c r="G93" s="8"/>
      <c r="H93" s="8"/>
      <c r="I93" s="8"/>
      <c r="J93" s="8"/>
      <c r="K93" s="8"/>
      <c r="L93" s="8"/>
      <c r="M93" s="8"/>
      <c r="N93" s="8"/>
      <c r="O93" s="26"/>
      <c r="P93" s="177"/>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row>
    <row r="94" spans="1:46" x14ac:dyDescent="0.3">
      <c r="A94" s="27"/>
      <c r="B94" s="27"/>
      <c r="C94" s="27"/>
      <c r="D94" s="27"/>
      <c r="E94" s="8"/>
      <c r="F94" s="26"/>
      <c r="G94" s="8"/>
      <c r="H94" s="8"/>
      <c r="I94" s="8"/>
      <c r="J94" s="8"/>
      <c r="K94" s="8"/>
      <c r="L94" s="8"/>
      <c r="M94" s="8"/>
      <c r="N94" s="8"/>
      <c r="O94" s="26"/>
      <c r="P94" s="177"/>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row>
    <row r="95" spans="1:46" x14ac:dyDescent="0.3">
      <c r="A95" s="27"/>
      <c r="B95" s="27"/>
      <c r="C95" s="27"/>
      <c r="D95" s="27"/>
      <c r="E95" s="8"/>
      <c r="F95" s="26"/>
      <c r="G95" s="8"/>
      <c r="H95" s="8"/>
      <c r="I95" s="8"/>
      <c r="J95" s="8"/>
      <c r="K95" s="8"/>
      <c r="L95" s="8"/>
      <c r="M95" s="8"/>
      <c r="N95" s="8"/>
      <c r="O95" s="26"/>
      <c r="P95" s="177"/>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row>
    <row r="96" spans="1:46" x14ac:dyDescent="0.3">
      <c r="A96" s="27"/>
      <c r="B96" s="27"/>
      <c r="C96" s="27"/>
      <c r="D96" s="27"/>
      <c r="E96" s="8"/>
      <c r="F96" s="26"/>
      <c r="G96" s="8"/>
      <c r="H96" s="8"/>
      <c r="I96" s="8"/>
      <c r="J96" s="8"/>
      <c r="K96" s="8"/>
      <c r="L96" s="8"/>
      <c r="M96" s="8"/>
      <c r="N96" s="8"/>
      <c r="O96" s="26"/>
      <c r="P96" s="177"/>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row>
    <row r="97" spans="1:46" x14ac:dyDescent="0.3">
      <c r="A97" s="27"/>
      <c r="B97" s="27"/>
      <c r="C97" s="27"/>
      <c r="D97" s="27"/>
      <c r="E97" s="8"/>
      <c r="F97" s="26"/>
      <c r="G97" s="8"/>
      <c r="H97" s="8"/>
      <c r="I97" s="8"/>
      <c r="J97" s="8"/>
      <c r="K97" s="8"/>
      <c r="L97" s="8"/>
      <c r="M97" s="8"/>
      <c r="N97" s="8"/>
      <c r="O97" s="26"/>
      <c r="P97" s="177"/>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row>
    <row r="98" spans="1:46" x14ac:dyDescent="0.3">
      <c r="A98" s="27"/>
      <c r="B98" s="27"/>
      <c r="C98" s="27"/>
      <c r="D98" s="27"/>
      <c r="E98" s="8"/>
      <c r="F98" s="26"/>
      <c r="G98" s="8"/>
      <c r="H98" s="8"/>
      <c r="I98" s="8"/>
      <c r="J98" s="8"/>
      <c r="K98" s="8"/>
      <c r="L98" s="8"/>
      <c r="M98" s="8"/>
      <c r="N98" s="8"/>
      <c r="O98" s="26"/>
      <c r="P98" s="177"/>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row>
    <row r="99" spans="1:46" x14ac:dyDescent="0.3">
      <c r="A99" s="27"/>
      <c r="B99" s="27"/>
      <c r="C99" s="27"/>
      <c r="D99" s="27"/>
      <c r="E99" s="8"/>
      <c r="F99" s="26"/>
      <c r="G99" s="8"/>
      <c r="H99" s="8"/>
      <c r="I99" s="8"/>
      <c r="J99" s="8"/>
      <c r="K99" s="8"/>
      <c r="L99" s="8"/>
      <c r="M99" s="8"/>
      <c r="N99" s="8"/>
      <c r="O99" s="26"/>
      <c r="P99" s="177"/>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row>
    <row r="100" spans="1:46" x14ac:dyDescent="0.3">
      <c r="A100" s="27"/>
      <c r="B100" s="27"/>
      <c r="C100" s="27"/>
      <c r="D100" s="27"/>
      <c r="E100" s="8"/>
      <c r="F100" s="26"/>
      <c r="G100" s="8"/>
      <c r="H100" s="8"/>
      <c r="I100" s="8"/>
      <c r="J100" s="8"/>
      <c r="K100" s="8"/>
      <c r="L100" s="8"/>
      <c r="M100" s="8"/>
      <c r="N100" s="8"/>
      <c r="O100" s="26"/>
      <c r="P100" s="177"/>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row>
    <row r="101" spans="1:46" x14ac:dyDescent="0.3">
      <c r="A101" s="27"/>
      <c r="B101" s="27"/>
      <c r="C101" s="27"/>
      <c r="D101" s="27"/>
      <c r="E101" s="8"/>
      <c r="F101" s="26"/>
      <c r="G101" s="8"/>
      <c r="H101" s="8"/>
      <c r="I101" s="8"/>
      <c r="J101" s="8"/>
      <c r="K101" s="8"/>
      <c r="L101" s="8"/>
      <c r="M101" s="8"/>
      <c r="N101" s="8"/>
      <c r="O101" s="26"/>
      <c r="P101" s="177"/>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row>
    <row r="102" spans="1:46" x14ac:dyDescent="0.3">
      <c r="A102" s="27"/>
      <c r="B102" s="27"/>
      <c r="C102" s="27"/>
      <c r="D102" s="27"/>
      <c r="E102" s="8"/>
      <c r="F102" s="26"/>
      <c r="G102" s="8"/>
      <c r="H102" s="8"/>
      <c r="I102" s="8"/>
      <c r="J102" s="8"/>
      <c r="K102" s="8"/>
      <c r="L102" s="8"/>
      <c r="M102" s="8"/>
      <c r="N102" s="8"/>
      <c r="O102" s="26"/>
      <c r="P102" s="177"/>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row>
    <row r="103" spans="1:46" x14ac:dyDescent="0.3">
      <c r="A103" s="27"/>
      <c r="B103" s="27"/>
      <c r="C103" s="27"/>
      <c r="D103" s="27"/>
      <c r="E103" s="8"/>
      <c r="F103" s="26"/>
      <c r="G103" s="8"/>
      <c r="H103" s="8"/>
      <c r="I103" s="8"/>
      <c r="J103" s="8"/>
      <c r="K103" s="8"/>
      <c r="L103" s="8"/>
      <c r="M103" s="8"/>
      <c r="N103" s="8"/>
      <c r="O103" s="26"/>
      <c r="P103" s="177"/>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row>
    <row r="104" spans="1:46" x14ac:dyDescent="0.3">
      <c r="A104" s="27"/>
      <c r="B104" s="27"/>
      <c r="C104" s="27"/>
      <c r="D104" s="27"/>
      <c r="E104" s="8"/>
      <c r="F104" s="26"/>
      <c r="G104" s="8"/>
      <c r="H104" s="8"/>
      <c r="I104" s="8"/>
      <c r="J104" s="8"/>
      <c r="K104" s="8"/>
      <c r="L104" s="8"/>
      <c r="M104" s="8"/>
      <c r="N104" s="8"/>
      <c r="O104" s="26"/>
      <c r="P104" s="177"/>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row>
    <row r="105" spans="1:46" x14ac:dyDescent="0.3">
      <c r="A105" s="27"/>
      <c r="B105" s="27"/>
      <c r="C105" s="27"/>
      <c r="D105" s="27"/>
      <c r="E105" s="8"/>
      <c r="F105" s="26"/>
      <c r="G105" s="8"/>
      <c r="H105" s="8"/>
      <c r="I105" s="8"/>
      <c r="J105" s="8"/>
      <c r="K105" s="8"/>
      <c r="L105" s="8"/>
      <c r="M105" s="8"/>
      <c r="N105" s="8"/>
      <c r="O105" s="26"/>
      <c r="P105" s="177"/>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row>
    <row r="106" spans="1:46" x14ac:dyDescent="0.3">
      <c r="A106" s="27"/>
      <c r="B106" s="27"/>
      <c r="C106" s="27"/>
      <c r="D106" s="27"/>
      <c r="E106" s="8"/>
      <c r="F106" s="26"/>
      <c r="G106" s="8"/>
      <c r="H106" s="8"/>
      <c r="I106" s="8"/>
      <c r="J106" s="8"/>
      <c r="K106" s="8"/>
      <c r="L106" s="8"/>
      <c r="M106" s="8"/>
      <c r="N106" s="8"/>
      <c r="O106" s="26"/>
      <c r="P106" s="177"/>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row>
    <row r="107" spans="1:46" x14ac:dyDescent="0.3">
      <c r="A107" s="27"/>
      <c r="B107" s="27"/>
      <c r="C107" s="27"/>
      <c r="D107" s="27"/>
      <c r="E107" s="8"/>
      <c r="F107" s="26"/>
      <c r="G107" s="8"/>
      <c r="H107" s="8"/>
      <c r="I107" s="8"/>
      <c r="J107" s="8"/>
      <c r="K107" s="8"/>
      <c r="L107" s="8"/>
      <c r="M107" s="8"/>
      <c r="N107" s="8"/>
      <c r="O107" s="26"/>
      <c r="P107" s="177"/>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row>
    <row r="108" spans="1:46" x14ac:dyDescent="0.3">
      <c r="A108" s="27"/>
      <c r="B108" s="27"/>
      <c r="C108" s="27"/>
      <c r="D108" s="27"/>
      <c r="E108" s="8"/>
      <c r="F108" s="26"/>
      <c r="G108" s="8"/>
      <c r="H108" s="8"/>
      <c r="I108" s="8"/>
      <c r="J108" s="8"/>
      <c r="K108" s="8"/>
      <c r="L108" s="8"/>
      <c r="M108" s="8"/>
      <c r="N108" s="8"/>
      <c r="O108" s="26"/>
      <c r="P108" s="177"/>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row>
    <row r="109" spans="1:46" x14ac:dyDescent="0.3">
      <c r="A109" s="27"/>
      <c r="B109" s="27"/>
      <c r="C109" s="27"/>
      <c r="D109" s="27"/>
      <c r="E109" s="8"/>
      <c r="F109" s="26"/>
      <c r="G109" s="8"/>
      <c r="H109" s="8"/>
      <c r="I109" s="8"/>
      <c r="J109" s="8"/>
      <c r="K109" s="8"/>
      <c r="L109" s="8"/>
      <c r="M109" s="8"/>
      <c r="N109" s="8"/>
      <c r="O109" s="26"/>
      <c r="P109" s="177"/>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row>
    <row r="110" spans="1:46" x14ac:dyDescent="0.3">
      <c r="A110" s="27"/>
      <c r="B110" s="27"/>
      <c r="C110" s="27"/>
      <c r="D110" s="27"/>
      <c r="E110" s="8"/>
      <c r="F110" s="26"/>
      <c r="G110" s="8"/>
      <c r="H110" s="8"/>
      <c r="I110" s="8"/>
      <c r="J110" s="8"/>
      <c r="K110" s="8"/>
      <c r="L110" s="8"/>
      <c r="M110" s="8"/>
      <c r="N110" s="8"/>
      <c r="O110" s="26"/>
      <c r="P110" s="177"/>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row>
    <row r="111" spans="1:46" x14ac:dyDescent="0.3">
      <c r="A111" s="27"/>
      <c r="B111" s="27"/>
      <c r="C111" s="27"/>
      <c r="D111" s="27"/>
      <c r="E111" s="8"/>
      <c r="F111" s="26"/>
      <c r="G111" s="8"/>
      <c r="H111" s="8"/>
      <c r="I111" s="8"/>
      <c r="J111" s="8"/>
      <c r="K111" s="8"/>
      <c r="L111" s="8"/>
      <c r="M111" s="8"/>
      <c r="N111" s="8"/>
      <c r="O111" s="26"/>
      <c r="P111" s="177"/>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row>
    <row r="112" spans="1:46" x14ac:dyDescent="0.3">
      <c r="A112" s="27"/>
      <c r="B112" s="27"/>
      <c r="C112" s="27"/>
      <c r="D112" s="27"/>
      <c r="E112" s="8"/>
      <c r="F112" s="26"/>
      <c r="G112" s="8"/>
      <c r="H112" s="8"/>
      <c r="I112" s="8"/>
      <c r="J112" s="8"/>
      <c r="K112" s="8"/>
      <c r="L112" s="8"/>
      <c r="M112" s="8"/>
      <c r="N112" s="8"/>
      <c r="O112" s="26"/>
      <c r="P112" s="177"/>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row>
  </sheetData>
  <dataConsolidate/>
  <mergeCells count="223">
    <mergeCell ref="A12:A18"/>
    <mergeCell ref="B12:B18"/>
    <mergeCell ref="C12:C18"/>
    <mergeCell ref="D12:D18"/>
    <mergeCell ref="E12:E18"/>
    <mergeCell ref="N12:N18"/>
    <mergeCell ref="I12:I18"/>
    <mergeCell ref="J12:J18"/>
    <mergeCell ref="K12:K18"/>
    <mergeCell ref="L12:L18"/>
    <mergeCell ref="M12:M18"/>
    <mergeCell ref="B10:B11"/>
    <mergeCell ref="N10:N11"/>
    <mergeCell ref="J10:J11"/>
    <mergeCell ref="K10:K11"/>
    <mergeCell ref="Q10:Q11"/>
    <mergeCell ref="R10:W10"/>
    <mergeCell ref="F12:F18"/>
    <mergeCell ref="G12:G18"/>
    <mergeCell ref="H12:H18"/>
    <mergeCell ref="P13:P14"/>
    <mergeCell ref="O13:O14"/>
    <mergeCell ref="R13:R14"/>
    <mergeCell ref="S13:S14"/>
    <mergeCell ref="Q13:Q14"/>
    <mergeCell ref="T13:T14"/>
    <mergeCell ref="U13:U14"/>
    <mergeCell ref="V13:V14"/>
    <mergeCell ref="W13:W14"/>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A26:A31"/>
    <mergeCell ref="B26:B31"/>
    <mergeCell ref="C26:C31"/>
    <mergeCell ref="D26:D31"/>
    <mergeCell ref="E26:E31"/>
    <mergeCell ref="F26:F31"/>
    <mergeCell ref="G26:G31"/>
    <mergeCell ref="H26:H31"/>
    <mergeCell ref="I26:I31"/>
    <mergeCell ref="A32:A37"/>
    <mergeCell ref="B32:B37"/>
    <mergeCell ref="C32:C37"/>
    <mergeCell ref="D32:D37"/>
    <mergeCell ref="E32:E37"/>
    <mergeCell ref="F32:F37"/>
    <mergeCell ref="G32:G37"/>
    <mergeCell ref="H32:H37"/>
    <mergeCell ref="I32:I37"/>
    <mergeCell ref="A38:A43"/>
    <mergeCell ref="B38:B43"/>
    <mergeCell ref="C38:C43"/>
    <mergeCell ref="A44:A49"/>
    <mergeCell ref="B44:B49"/>
    <mergeCell ref="C44:C49"/>
    <mergeCell ref="D44:D49"/>
    <mergeCell ref="E44:E49"/>
    <mergeCell ref="F44:F49"/>
    <mergeCell ref="D38:D43"/>
    <mergeCell ref="E38:E43"/>
    <mergeCell ref="F38:F43"/>
    <mergeCell ref="B74:AK74"/>
    <mergeCell ref="M62:M67"/>
    <mergeCell ref="N62:N67"/>
    <mergeCell ref="J62:J67"/>
    <mergeCell ref="K62:K67"/>
    <mergeCell ref="L62:L67"/>
    <mergeCell ref="M50:M55"/>
    <mergeCell ref="N50:N55"/>
    <mergeCell ref="F56:F61"/>
    <mergeCell ref="G56:G61"/>
    <mergeCell ref="H56:H61"/>
    <mergeCell ref="I56:I61"/>
    <mergeCell ref="J56:J61"/>
    <mergeCell ref="F50:F55"/>
    <mergeCell ref="G50:G55"/>
    <mergeCell ref="H50:H55"/>
    <mergeCell ref="I50:I55"/>
    <mergeCell ref="K56:K61"/>
    <mergeCell ref="L56:L61"/>
    <mergeCell ref="M56:M61"/>
    <mergeCell ref="N56:N61"/>
    <mergeCell ref="B56:B61"/>
    <mergeCell ref="C56:C61"/>
    <mergeCell ref="D56:D61"/>
    <mergeCell ref="A1:D4"/>
    <mergeCell ref="A68:A73"/>
    <mergeCell ref="B68:B73"/>
    <mergeCell ref="C68:C73"/>
    <mergeCell ref="D68:D73"/>
    <mergeCell ref="E68:E73"/>
    <mergeCell ref="F68:F73"/>
    <mergeCell ref="G68:G73"/>
    <mergeCell ref="H68:H73"/>
    <mergeCell ref="C6:N6"/>
    <mergeCell ref="A9:G9"/>
    <mergeCell ref="H9:N9"/>
    <mergeCell ref="I38:I43"/>
    <mergeCell ref="J38:J43"/>
    <mergeCell ref="G44:G49"/>
    <mergeCell ref="H44:H49"/>
    <mergeCell ref="I44:I49"/>
    <mergeCell ref="K38:K43"/>
    <mergeCell ref="L38:L43"/>
    <mergeCell ref="A56:A61"/>
    <mergeCell ref="E56:E61"/>
    <mergeCell ref="A50:A55"/>
    <mergeCell ref="B50:B55"/>
    <mergeCell ref="C50:C55"/>
    <mergeCell ref="J68:J73"/>
    <mergeCell ref="K68:K73"/>
    <mergeCell ref="L68:L73"/>
    <mergeCell ref="M68:M73"/>
    <mergeCell ref="N68:N73"/>
    <mergeCell ref="I68:I73"/>
    <mergeCell ref="AH10:AH11"/>
    <mergeCell ref="O6:Q6"/>
    <mergeCell ref="O9:W9"/>
    <mergeCell ref="X9:AD9"/>
    <mergeCell ref="AE9:AK9"/>
    <mergeCell ref="M26:M31"/>
    <mergeCell ref="N26:N31"/>
    <mergeCell ref="J32:J37"/>
    <mergeCell ref="K32:K37"/>
    <mergeCell ref="L32:L37"/>
    <mergeCell ref="M32:M37"/>
    <mergeCell ref="N32:N37"/>
    <mergeCell ref="K20:K25"/>
    <mergeCell ref="J26:J31"/>
    <mergeCell ref="K26:K31"/>
    <mergeCell ref="L26:L31"/>
    <mergeCell ref="AE10:AE11"/>
    <mergeCell ref="AK10:AK11"/>
    <mergeCell ref="L50:L55"/>
    <mergeCell ref="J44:J49"/>
    <mergeCell ref="K44:K49"/>
    <mergeCell ref="L44:L49"/>
    <mergeCell ref="G38:G43"/>
    <mergeCell ref="H38:H43"/>
    <mergeCell ref="AJ1:AK1"/>
    <mergeCell ref="AJ2:AK2"/>
    <mergeCell ref="AJ3:AK3"/>
    <mergeCell ref="AJ4:AK4"/>
    <mergeCell ref="E1:AI4"/>
    <mergeCell ref="AJ10:AJ11"/>
    <mergeCell ref="AI10:AI11"/>
    <mergeCell ref="AG10:AG11"/>
    <mergeCell ref="AF10:AF11"/>
    <mergeCell ref="X19:X20"/>
    <mergeCell ref="O19:O20"/>
    <mergeCell ref="P19:P20"/>
    <mergeCell ref="Q19:Q20"/>
    <mergeCell ref="R19:R20"/>
    <mergeCell ref="S19:S20"/>
    <mergeCell ref="T19:T20"/>
    <mergeCell ref="U19:U20"/>
    <mergeCell ref="V19:V20"/>
    <mergeCell ref="X13:X14"/>
    <mergeCell ref="Y13:Y14"/>
    <mergeCell ref="Z13:Z14"/>
    <mergeCell ref="AA13:AA14"/>
    <mergeCell ref="AB13:AB14"/>
    <mergeCell ref="AC13:AC14"/>
    <mergeCell ref="AD13:AD14"/>
    <mergeCell ref="A62:A67"/>
    <mergeCell ref="B62:B67"/>
    <mergeCell ref="C62:C67"/>
    <mergeCell ref="D62:D67"/>
    <mergeCell ref="E62:E67"/>
    <mergeCell ref="F62:F67"/>
    <mergeCell ref="G62:G67"/>
    <mergeCell ref="H62:H67"/>
    <mergeCell ref="I62:I67"/>
    <mergeCell ref="D50:D55"/>
    <mergeCell ref="E50:E55"/>
    <mergeCell ref="M38:M43"/>
    <mergeCell ref="N38:N43"/>
    <mergeCell ref="M44:M49"/>
    <mergeCell ref="N44:N49"/>
    <mergeCell ref="J50:J55"/>
    <mergeCell ref="K50:K55"/>
    <mergeCell ref="Y19:Y20"/>
    <mergeCell ref="Z19:Z20"/>
    <mergeCell ref="AA19:AA20"/>
    <mergeCell ref="AB19:AB20"/>
    <mergeCell ref="AC19:AC20"/>
    <mergeCell ref="AD19:AD20"/>
    <mergeCell ref="N19:N25"/>
    <mergeCell ref="M19:M25"/>
    <mergeCell ref="L19:L25"/>
    <mergeCell ref="W19:W20"/>
    <mergeCell ref="A19:A25"/>
    <mergeCell ref="J19:J25"/>
    <mergeCell ref="I19:I25"/>
    <mergeCell ref="H19:H25"/>
    <mergeCell ref="G19:G25"/>
    <mergeCell ref="F19:F25"/>
    <mergeCell ref="E19:E25"/>
    <mergeCell ref="D19:D25"/>
    <mergeCell ref="C19:C25"/>
    <mergeCell ref="B19:B25"/>
  </mergeCells>
  <conditionalFormatting sqref="H12:H13 H19">
    <cfRule type="cellIs" dxfId="117" priority="531" operator="equal">
      <formula>"Alta"</formula>
    </cfRule>
    <cfRule type="cellIs" dxfId="116" priority="533" operator="equal">
      <formula>"Baja"</formula>
    </cfRule>
    <cfRule type="cellIs" dxfId="115" priority="532" operator="equal">
      <formula>"Media"</formula>
    </cfRule>
    <cfRule type="cellIs" dxfId="114" priority="530" operator="equal">
      <formula>"Muy Alta"</formula>
    </cfRule>
    <cfRule type="cellIs" dxfId="113" priority="534" operator="equal">
      <formula>"Muy Baja"</formula>
    </cfRule>
  </conditionalFormatting>
  <conditionalFormatting sqref="H26">
    <cfRule type="cellIs" dxfId="112" priority="435" operator="equal">
      <formula>"Baja"</formula>
    </cfRule>
    <cfRule type="cellIs" dxfId="111" priority="432" operator="equal">
      <formula>"Muy Alta"</formula>
    </cfRule>
    <cfRule type="cellIs" dxfId="110" priority="433" operator="equal">
      <formula>"Alta"</formula>
    </cfRule>
    <cfRule type="cellIs" dxfId="109" priority="434" operator="equal">
      <formula>"Media"</formula>
    </cfRule>
    <cfRule type="cellIs" dxfId="108" priority="436" operator="equal">
      <formula>"Muy Baja"</formula>
    </cfRule>
  </conditionalFormatting>
  <conditionalFormatting sqref="H32 H38">
    <cfRule type="cellIs" dxfId="107" priority="406" operator="equal">
      <formula>"Media"</formula>
    </cfRule>
    <cfRule type="cellIs" dxfId="106" priority="407" operator="equal">
      <formula>"Baja"</formula>
    </cfRule>
    <cfRule type="cellIs" dxfId="105" priority="405" operator="equal">
      <formula>"Alta"</formula>
    </cfRule>
    <cfRule type="cellIs" dxfId="104" priority="408" operator="equal">
      <formula>"Muy Baja"</formula>
    </cfRule>
    <cfRule type="cellIs" dxfId="103" priority="404" operator="equal">
      <formula>"Muy Alta"</formula>
    </cfRule>
  </conditionalFormatting>
  <conditionalFormatting sqref="H44">
    <cfRule type="cellIs" dxfId="102" priority="351" operator="equal">
      <formula>"Baja"</formula>
    </cfRule>
    <cfRule type="cellIs" dxfId="101" priority="350" operator="equal">
      <formula>"Media"</formula>
    </cfRule>
    <cfRule type="cellIs" dxfId="100" priority="349" operator="equal">
      <formula>"Alta"</formula>
    </cfRule>
    <cfRule type="cellIs" dxfId="99" priority="352" operator="equal">
      <formula>"Muy Baja"</formula>
    </cfRule>
    <cfRule type="cellIs" dxfId="98" priority="348" operator="equal">
      <formula>"Muy Alta"</formula>
    </cfRule>
  </conditionalFormatting>
  <conditionalFormatting sqref="H50">
    <cfRule type="cellIs" dxfId="97" priority="321" operator="equal">
      <formula>"Alta"</formula>
    </cfRule>
    <cfRule type="cellIs" dxfId="96" priority="322" operator="equal">
      <formula>"Media"</formula>
    </cfRule>
    <cfRule type="cellIs" dxfId="95" priority="323" operator="equal">
      <formula>"Baja"</formula>
    </cfRule>
    <cfRule type="cellIs" dxfId="94" priority="324" operator="equal">
      <formula>"Muy Baja"</formula>
    </cfRule>
    <cfRule type="cellIs" dxfId="93" priority="320" operator="equal">
      <formula>"Muy Alta"</formula>
    </cfRule>
  </conditionalFormatting>
  <conditionalFormatting sqref="H56">
    <cfRule type="cellIs" dxfId="92" priority="292" operator="equal">
      <formula>"Muy Alta"</formula>
    </cfRule>
    <cfRule type="cellIs" dxfId="91" priority="293" operator="equal">
      <formula>"Alta"</formula>
    </cfRule>
    <cfRule type="cellIs" dxfId="90" priority="295" operator="equal">
      <formula>"Baja"</formula>
    </cfRule>
    <cfRule type="cellIs" dxfId="89" priority="296" operator="equal">
      <formula>"Muy Baja"</formula>
    </cfRule>
    <cfRule type="cellIs" dxfId="88" priority="294" operator="equal">
      <formula>"Media"</formula>
    </cfRule>
  </conditionalFormatting>
  <conditionalFormatting sqref="H62">
    <cfRule type="cellIs" dxfId="87" priority="264" operator="equal">
      <formula>"Muy Alta"</formula>
    </cfRule>
    <cfRule type="cellIs" dxfId="86" priority="265" operator="equal">
      <formula>"Alta"</formula>
    </cfRule>
    <cfRule type="cellIs" dxfId="85" priority="266" operator="equal">
      <formula>"Media"</formula>
    </cfRule>
    <cfRule type="cellIs" dxfId="84" priority="267" operator="equal">
      <formula>"Baja"</formula>
    </cfRule>
    <cfRule type="cellIs" dxfId="83" priority="268" operator="equal">
      <formula>"Muy Baja"</formula>
    </cfRule>
  </conditionalFormatting>
  <conditionalFormatting sqref="H68">
    <cfRule type="cellIs" dxfId="82" priority="239" operator="equal">
      <formula>"Baja"</formula>
    </cfRule>
    <cfRule type="cellIs" dxfId="81" priority="240" operator="equal">
      <formula>"Muy Baja"</formula>
    </cfRule>
    <cfRule type="cellIs" dxfId="80" priority="237" operator="equal">
      <formula>"Alta"</formula>
    </cfRule>
    <cfRule type="cellIs" dxfId="79" priority="236" operator="equal">
      <formula>"Muy Alta"</formula>
    </cfRule>
    <cfRule type="cellIs" dxfId="78" priority="238" operator="equal">
      <formula>"Media"</formula>
    </cfRule>
  </conditionalFormatting>
  <conditionalFormatting sqref="K12:K73">
    <cfRule type="containsText" dxfId="77" priority="212" operator="containsText" text="❌">
      <formula>NOT(ISERROR(SEARCH("❌",K12)))</formula>
    </cfRule>
  </conditionalFormatting>
  <conditionalFormatting sqref="L12:L13 L19 L26 L32 L38 L44 L50 L56 L62 L68">
    <cfRule type="cellIs" dxfId="76" priority="525" operator="equal">
      <formula>"Catastrófico"</formula>
    </cfRule>
    <cfRule type="cellIs" dxfId="75" priority="526" operator="equal">
      <formula>"Mayor"</formula>
    </cfRule>
    <cfRule type="cellIs" dxfId="74" priority="527" operator="equal">
      <formula>"Moderado"</formula>
    </cfRule>
    <cfRule type="cellIs" dxfId="73" priority="528" operator="equal">
      <formula>"Menor"</formula>
    </cfRule>
    <cfRule type="cellIs" dxfId="72" priority="529" operator="equal">
      <formula>"Leve"</formula>
    </cfRule>
  </conditionalFormatting>
  <conditionalFormatting sqref="N12:N13">
    <cfRule type="cellIs" dxfId="71" priority="521" operator="equal">
      <formula>"Extremo"</formula>
    </cfRule>
    <cfRule type="cellIs" dxfId="70" priority="522" operator="equal">
      <formula>"Alto"</formula>
    </cfRule>
    <cfRule type="cellIs" dxfId="69" priority="523" operator="equal">
      <formula>"Moderado"</formula>
    </cfRule>
    <cfRule type="cellIs" dxfId="68" priority="524" operator="equal">
      <formula>"Bajo"</formula>
    </cfRule>
  </conditionalFormatting>
  <conditionalFormatting sqref="N19">
    <cfRule type="cellIs" dxfId="67" priority="453" operator="equal">
      <formula>"Moderado"</formula>
    </cfRule>
    <cfRule type="cellIs" dxfId="66" priority="454" operator="equal">
      <formula>"Bajo"</formula>
    </cfRule>
    <cfRule type="cellIs" dxfId="65" priority="451" operator="equal">
      <formula>"Extremo"</formula>
    </cfRule>
    <cfRule type="cellIs" dxfId="64" priority="452" operator="equal">
      <formula>"Alto"</formula>
    </cfRule>
  </conditionalFormatting>
  <conditionalFormatting sqref="N26">
    <cfRule type="cellIs" dxfId="63" priority="424" operator="equal">
      <formula>"Alto"</formula>
    </cfRule>
    <cfRule type="cellIs" dxfId="62" priority="425" operator="equal">
      <formula>"Moderado"</formula>
    </cfRule>
    <cfRule type="cellIs" dxfId="61" priority="426" operator="equal">
      <formula>"Bajo"</formula>
    </cfRule>
    <cfRule type="cellIs" dxfId="60" priority="423" operator="equal">
      <formula>"Extremo"</formula>
    </cfRule>
  </conditionalFormatting>
  <conditionalFormatting sqref="N32">
    <cfRule type="cellIs" dxfId="59" priority="397" operator="equal">
      <formula>"Moderado"</formula>
    </cfRule>
    <cfRule type="cellIs" dxfId="58" priority="395" operator="equal">
      <formula>"Extremo"</formula>
    </cfRule>
    <cfRule type="cellIs" dxfId="57" priority="396" operator="equal">
      <formula>"Alto"</formula>
    </cfRule>
    <cfRule type="cellIs" dxfId="56" priority="398" operator="equal">
      <formula>"Bajo"</formula>
    </cfRule>
  </conditionalFormatting>
  <conditionalFormatting sqref="N38">
    <cfRule type="cellIs" dxfId="55" priority="367" operator="equal">
      <formula>"Extremo"</formula>
    </cfRule>
    <cfRule type="cellIs" dxfId="54" priority="368" operator="equal">
      <formula>"Alto"</formula>
    </cfRule>
    <cfRule type="cellIs" dxfId="53" priority="369" operator="equal">
      <formula>"Moderado"</formula>
    </cfRule>
    <cfRule type="cellIs" dxfId="52" priority="370" operator="equal">
      <formula>"Bajo"</formula>
    </cfRule>
  </conditionalFormatting>
  <conditionalFormatting sqref="N44">
    <cfRule type="cellIs" dxfId="51" priority="340" operator="equal">
      <formula>"Alto"</formula>
    </cfRule>
    <cfRule type="cellIs" dxfId="50" priority="342" operator="equal">
      <formula>"Bajo"</formula>
    </cfRule>
    <cfRule type="cellIs" dxfId="49" priority="339" operator="equal">
      <formula>"Extremo"</formula>
    </cfRule>
    <cfRule type="cellIs" dxfId="48" priority="341" operator="equal">
      <formula>"Moderado"</formula>
    </cfRule>
  </conditionalFormatting>
  <conditionalFormatting sqref="N50">
    <cfRule type="cellIs" dxfId="47" priority="314" operator="equal">
      <formula>"Bajo"</formula>
    </cfRule>
    <cfRule type="cellIs" dxfId="46" priority="313" operator="equal">
      <formula>"Moderado"</formula>
    </cfRule>
    <cfRule type="cellIs" dxfId="45" priority="312" operator="equal">
      <formula>"Alto"</formula>
    </cfRule>
    <cfRule type="cellIs" dxfId="44" priority="311" operator="equal">
      <formula>"Extremo"</formula>
    </cfRule>
  </conditionalFormatting>
  <conditionalFormatting sqref="N56">
    <cfRule type="cellIs" dxfId="43" priority="285" operator="equal">
      <formula>"Moderado"</formula>
    </cfRule>
    <cfRule type="cellIs" dxfId="42" priority="284" operator="equal">
      <formula>"Alto"</formula>
    </cfRule>
    <cfRule type="cellIs" dxfId="41" priority="283" operator="equal">
      <formula>"Extremo"</formula>
    </cfRule>
    <cfRule type="cellIs" dxfId="40" priority="286" operator="equal">
      <formula>"Bajo"</formula>
    </cfRule>
  </conditionalFormatting>
  <conditionalFormatting sqref="N62">
    <cfRule type="cellIs" dxfId="39" priority="255" operator="equal">
      <formula>"Extremo"</formula>
    </cfRule>
    <cfRule type="cellIs" dxfId="38" priority="256" operator="equal">
      <formula>"Alto"</formula>
    </cfRule>
    <cfRule type="cellIs" dxfId="37" priority="258" operator="equal">
      <formula>"Bajo"</formula>
    </cfRule>
    <cfRule type="cellIs" dxfId="36" priority="257" operator="equal">
      <formula>"Moderado"</formula>
    </cfRule>
  </conditionalFormatting>
  <conditionalFormatting sqref="N68">
    <cfRule type="cellIs" dxfId="35" priority="227" operator="equal">
      <formula>"Extremo"</formula>
    </cfRule>
    <cfRule type="cellIs" dxfId="34" priority="228" operator="equal">
      <formula>"Alto"</formula>
    </cfRule>
    <cfRule type="cellIs" dxfId="33" priority="229" operator="equal">
      <formula>"Moderado"</formula>
    </cfRule>
    <cfRule type="cellIs" dxfId="32" priority="230" operator="equal">
      <formula>"Bajo"</formula>
    </cfRule>
  </conditionalFormatting>
  <conditionalFormatting sqref="Y12:Y13">
    <cfRule type="cellIs" dxfId="31" priority="517" operator="equal">
      <formula>"Alta"</formula>
    </cfRule>
    <cfRule type="cellIs" dxfId="30" priority="516" operator="equal">
      <formula>"Muy Alta"</formula>
    </cfRule>
    <cfRule type="cellIs" dxfId="29" priority="520" operator="equal">
      <formula>"Muy Baja"</formula>
    </cfRule>
    <cfRule type="cellIs" dxfId="28" priority="519" operator="equal">
      <formula>"Baja"</formula>
    </cfRule>
    <cfRule type="cellIs" dxfId="27" priority="518" operator="equal">
      <formula>"Media"</formula>
    </cfRule>
  </conditionalFormatting>
  <conditionalFormatting sqref="Y17:Y19 Y22:Y73">
    <cfRule type="cellIs" dxfId="26" priority="222" operator="equal">
      <formula>"Muy Alta"</formula>
    </cfRule>
    <cfRule type="cellIs" dxfId="25" priority="225" operator="equal">
      <formula>"Baja"</formula>
    </cfRule>
    <cfRule type="cellIs" dxfId="24" priority="224" operator="equal">
      <formula>"Media"</formula>
    </cfRule>
    <cfRule type="cellIs" dxfId="23" priority="223" operator="equal">
      <formula>"Alta"</formula>
    </cfRule>
    <cfRule type="cellIs" dxfId="22" priority="226" operator="equal">
      <formula>"Muy Baja"</formula>
    </cfRule>
  </conditionalFormatting>
  <conditionalFormatting sqref="AA12:AA13">
    <cfRule type="cellIs" dxfId="21" priority="513" operator="equal">
      <formula>"Moderado"</formula>
    </cfRule>
    <cfRule type="cellIs" dxfId="20" priority="512" operator="equal">
      <formula>"Mayor"</formula>
    </cfRule>
    <cfRule type="cellIs" dxfId="19" priority="511" operator="equal">
      <formula>"Catastrófico"</formula>
    </cfRule>
    <cfRule type="cellIs" dxfId="18" priority="514" operator="equal">
      <formula>"Menor"</formula>
    </cfRule>
    <cfRule type="cellIs" dxfId="17" priority="515" operator="equal">
      <formula>"Leve"</formula>
    </cfRule>
  </conditionalFormatting>
  <conditionalFormatting sqref="AA17:AA19 AA22:AA73">
    <cfRule type="cellIs" dxfId="16" priority="217" operator="equal">
      <formula>"Catastrófico"</formula>
    </cfRule>
    <cfRule type="cellIs" dxfId="15" priority="221" operator="equal">
      <formula>"Leve"</formula>
    </cfRule>
    <cfRule type="cellIs" dxfId="14" priority="220" operator="equal">
      <formula>"Menor"</formula>
    </cfRule>
    <cfRule type="cellIs" dxfId="13" priority="219" operator="equal">
      <formula>"Moderado"</formula>
    </cfRule>
    <cfRule type="cellIs" dxfId="12" priority="218" operator="equal">
      <formula>"Mayor"</formula>
    </cfRule>
  </conditionalFormatting>
  <conditionalFormatting sqref="AC12:AC13">
    <cfRule type="cellIs" dxfId="11" priority="3" operator="equal">
      <formula>"Moderado"</formula>
    </cfRule>
    <cfRule type="cellIs" dxfId="10" priority="4" operator="equal">
      <formula>"Bajo"</formula>
    </cfRule>
    <cfRule type="cellIs" dxfId="9" priority="1" operator="equal">
      <formula>"Extremo"</formula>
    </cfRule>
    <cfRule type="cellIs" dxfId="8" priority="2" operator="equal">
      <formula>"Alto"</formula>
    </cfRule>
  </conditionalFormatting>
  <conditionalFormatting sqref="AC17:AC19 AC22:AC73">
    <cfRule type="cellIs" dxfId="7" priority="213" operator="equal">
      <formula>"Extremo"</formula>
    </cfRule>
    <cfRule type="cellIs" dxfId="6" priority="214" operator="equal">
      <formula>"Alto"</formula>
    </cfRule>
    <cfRule type="cellIs" dxfId="5" priority="215" operator="equal">
      <formula>"Moderado"</formula>
    </cfRule>
    <cfRule type="cellIs" dxfId="4" priority="216"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200-000000000000}">
          <x14:formula1>
            <xm:f>'Opciones Tratamiento'!$B$9:$B$10</xm:f>
          </x14:formula1>
          <xm:sqref>AK12:AK14 AK16:AK17 AK20:AK21 AK23:AK24 AK26:AK27 AK29:AK30 AK32:AK33 AK35:AK36 AK38:AK39 AK41:AK42 AK44:AK45 AK47:AK48 AK50:AK51 AK53:AK54 AK56:AK57 AK59:AK60 AK62:AK63 AK65:AK66 AK68:AK69 AK71:AK72</xm:sqref>
        </x14:dataValidation>
        <x14:dataValidation type="list" allowBlank="1" showInputMessage="1" showErrorMessage="1" xr:uid="{00000000-0002-0000-0200-000001000000}">
          <x14:formula1>
            <xm:f>'Tabla Valoración controles'!$D$4:$D$6</xm:f>
          </x14:formula1>
          <xm:sqref>R22:R73 R15 R12:R13 R17:R19</xm:sqref>
        </x14:dataValidation>
        <x14:dataValidation type="list" allowBlank="1" showInputMessage="1" showErrorMessage="1" xr:uid="{00000000-0002-0000-0200-000002000000}">
          <x14:formula1>
            <xm:f>'Tabla Valoración controles'!$D$7:$D$8</xm:f>
          </x14:formula1>
          <xm:sqref>S22:S73 S15 S12:S13 S17:S19</xm:sqref>
        </x14:dataValidation>
        <x14:dataValidation type="list" allowBlank="1" showInputMessage="1" showErrorMessage="1" xr:uid="{00000000-0002-0000-0200-000003000000}">
          <x14:formula1>
            <xm:f>'Tabla Valoración controles'!$D$9:$D$10</xm:f>
          </x14:formula1>
          <xm:sqref>U22:U73 U15 U12:U13 U17:U19</xm:sqref>
        </x14:dataValidation>
        <x14:dataValidation type="list" allowBlank="1" showInputMessage="1" showErrorMessage="1" xr:uid="{00000000-0002-0000-0200-000004000000}">
          <x14:formula1>
            <xm:f>'Tabla Valoración controles'!$D$11:$D$12</xm:f>
          </x14:formula1>
          <xm:sqref>V22:V73 V15 V12:V13 V17:V19</xm:sqref>
        </x14:dataValidation>
        <x14:dataValidation type="list" allowBlank="1" showInputMessage="1" showErrorMessage="1" xr:uid="{00000000-0002-0000-0200-000005000000}">
          <x14:formula1>
            <xm:f>'Tabla Valoración controles'!$D$13:$D$14</xm:f>
          </x14:formula1>
          <xm:sqref>W22:W73 W15 W12:W13 W17:W19</xm:sqref>
        </x14:dataValidation>
        <x14:dataValidation type="list" allowBlank="1" showInputMessage="1" showErrorMessage="1" xr:uid="{00000000-0002-0000-0200-000006000000}">
          <x14:formula1>
            <xm:f>'Opciones Tratamiento'!$B$13:$B$19</xm:f>
          </x14:formula1>
          <xm:sqref>F12:F19 F26:F73</xm:sqref>
        </x14:dataValidation>
        <x14:dataValidation type="list" allowBlank="1" showInputMessage="1" showErrorMessage="1" xr:uid="{00000000-0002-0000-0200-000007000000}">
          <x14:formula1>
            <xm:f>'Opciones Tratamiento'!$E$2:$E$4</xm:f>
          </x14:formula1>
          <xm:sqref>B12:B19 B26:B73</xm:sqref>
        </x14:dataValidation>
        <x14:dataValidation type="list" allowBlank="1" showInputMessage="1" showErrorMessage="1" xr:uid="{00000000-0002-0000-0200-000008000000}">
          <x14:formula1>
            <xm:f>'Opciones Tratamiento'!$B$2:$B$5</xm:f>
          </x14:formula1>
          <xm:sqref>AD22:AD73 AD15 AD12:AD13 AD17:AD19</xm:sqref>
        </x14:dataValidation>
        <x14:dataValidation type="list" allowBlank="1" showInputMessage="1" showErrorMessage="1" xr:uid="{00000000-0002-0000-0200-000009000000}">
          <x14:formula1>
            <xm:f>'Tabla Impacto'!$F$210:$F$221</xm:f>
          </x14:formula1>
          <xm:sqref>J12:J19 J26:J73</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 AE17:AE20 AE22:AE37 AE39:AE43 AE45:AE73</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 AF17:AF20 AF22:AF37 AF39:AF43 AF45:AF73</xm:sqref>
        </x14:dataValidation>
        <x14:dataValidation type="custom" allowBlank="1" showInputMessage="1" showErrorMessage="1" error="Recuerde que las acciones se generan bajo la medida de mitigar el riesgo" xr:uid="{00000000-0002-0000-0200-00000C000000}">
          <x14:formula1>
            <xm:f>IF(OR(AD15='Opciones Tratamiento'!$B$2,AD15='Opciones Tratamiento'!$B$3,AD15='Opciones Tratamiento'!$B$4),ISBLANK(AD15),ISTEXT(AD15))</xm:f>
          </x14:formula1>
          <xm:sqref>AE13:AE14</xm:sqref>
        </x14:dataValidation>
        <x14:dataValidation type="custom" allowBlank="1" showInputMessage="1" showErrorMessage="1" error="Recuerde que las acciones se generan bajo la medida de mitigar el riesgo" xr:uid="{00000000-0002-0000-0200-00000D000000}">
          <x14:formula1>
            <xm:f>IF(OR(AD15='Opciones Tratamiento'!$B$2,AD15='Opciones Tratamiento'!$B$3,AD15='Opciones Tratamiento'!$B$4),ISBLANK(AD15),ISTEXT(AD15))</xm:f>
          </x14:formula1>
          <xm:sqref>AF13:AF14</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AG12:AH12 AG17:AH20 AG22:AH37 AG39:AH43 AG45:AH73</xm:sqref>
        </x14:dataValidation>
        <x14:dataValidation type="custom" allowBlank="1" showInputMessage="1" showErrorMessage="1" error="Recuerde que las acciones se generan bajo la medida de mitigar el riesgo" xr:uid="{00000000-0002-0000-0200-00000F000000}">
          <x14:formula1>
            <xm:f>IF(OR(AD15='Opciones Tratamiento'!$B$2,AD15='Opciones Tratamiento'!$B$3,AD15='Opciones Tratamiento'!$B$4),ISBLANK(AD15),ISTEXT(AD15))</xm:f>
          </x14:formula1>
          <xm:sqref>AG13:AH14</xm:sqref>
        </x14:dataValidation>
        <x14:dataValidation type="custom" allowBlank="1" showInputMessage="1" showErrorMessage="1" error="Recuerde que las acciones se generan bajo la medida de mitigar el riesgo" xr:uid="{00000000-0002-0000-0200-000010000000}">
          <x14:formula1>
            <xm:f>IF(OR(AD12='Opciones Tratamiento'!$B$2,AD12='Opciones Tratamiento'!$B$3,AD12='Opciones Tratamiento'!$B$4),ISBLANK(AD12),ISTEXT(AD12))</xm:f>
          </x14:formula1>
          <xm:sqref>AI12:AI73</xm:sqref>
        </x14:dataValidation>
        <x14:dataValidation type="custom" allowBlank="1" showInputMessage="1" showErrorMessage="1" error="Recuerde que las acciones se generan bajo la medida de mitigar el riesgo" xr:uid="{00000000-0002-0000-0200-000011000000}">
          <x14:formula1>
            <xm:f>IF(OR(AD12='Opciones Tratamiento'!$B$2,AD12='Opciones Tratamiento'!$B$3,AD12='Opciones Tratamiento'!$B$4),ISBLANK(AD12),ISTEXT(AD12))</xm:f>
          </x14:formula1>
          <xm:sqref>AJ12:AJ73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x14ac:dyDescent="0.25">
      <c r="A2" s="82"/>
      <c r="B2" s="590" t="s">
        <v>192</v>
      </c>
      <c r="C2" s="590"/>
      <c r="D2" s="590"/>
      <c r="E2" s="590"/>
      <c r="F2" s="590"/>
      <c r="G2" s="590"/>
      <c r="H2" s="590"/>
      <c r="I2" s="590"/>
      <c r="J2" s="558" t="s">
        <v>23</v>
      </c>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x14ac:dyDescent="0.25">
      <c r="A3" s="82"/>
      <c r="B3" s="590"/>
      <c r="C3" s="590"/>
      <c r="D3" s="590"/>
      <c r="E3" s="590"/>
      <c r="F3" s="590"/>
      <c r="G3" s="590"/>
      <c r="H3" s="590"/>
      <c r="I3" s="590"/>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x14ac:dyDescent="0.25">
      <c r="A4" s="82"/>
      <c r="B4" s="590"/>
      <c r="C4" s="590"/>
      <c r="D4" s="590"/>
      <c r="E4" s="590"/>
      <c r="F4" s="590"/>
      <c r="G4" s="590"/>
      <c r="H4" s="590"/>
      <c r="I4" s="590"/>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x14ac:dyDescent="0.25">
      <c r="A6" s="82"/>
      <c r="B6" s="505" t="s">
        <v>193</v>
      </c>
      <c r="C6" s="505"/>
      <c r="D6" s="506"/>
      <c r="E6" s="543" t="s">
        <v>194</v>
      </c>
      <c r="F6" s="544"/>
      <c r="G6" s="544"/>
      <c r="H6" s="544"/>
      <c r="I6" s="545"/>
      <c r="J6" s="554" t="str">
        <f>IF(AND('Mapa de Riesgos'!$H$12="Muy Alta",'Mapa de Riesgos'!$L$12="Leve"),CONCATENATE("R",'Mapa de Riesgos'!$A$12),"")</f>
        <v/>
      </c>
      <c r="K6" s="555"/>
      <c r="L6" s="555" t="str">
        <f>IF(AND('Mapa de Riesgos'!$H$19="Muy Alta",'Mapa de Riesgos'!$L$19="Leve"),CONCATENATE("R",'Mapa de Riesgos'!$A$19),"")</f>
        <v/>
      </c>
      <c r="M6" s="555"/>
      <c r="N6" s="555" t="str">
        <f>IF(AND('Mapa de Riesgos'!$H$26="Muy Alta",'Mapa de Riesgos'!$L$26="Leve"),CONCATENATE("R",'Mapa de Riesgos'!$A$26),"")</f>
        <v/>
      </c>
      <c r="O6" s="557"/>
      <c r="P6" s="554" t="str">
        <f>IF(AND('Mapa de Riesgos'!$H$12="Muy Alta",'Mapa de Riesgos'!$L$12="Menor"),CONCATENATE("R",'Mapa de Riesgos'!$A$12),"")</f>
        <v/>
      </c>
      <c r="Q6" s="555"/>
      <c r="R6" s="555" t="str">
        <f>IF(AND('Mapa de Riesgos'!$H$19="Muy Alta",'Mapa de Riesgos'!$L$19="Menor"),CONCATENATE("R",'Mapa de Riesgos'!$A$19),"")</f>
        <v/>
      </c>
      <c r="S6" s="555"/>
      <c r="T6" s="555" t="str">
        <f>IF(AND('Mapa de Riesgos'!$H$26="Muy Alta",'Mapa de Riesgos'!$L$26="Menor"),CONCATENATE("R",'Mapa de Riesgos'!$A$26),"")</f>
        <v/>
      </c>
      <c r="U6" s="557"/>
      <c r="V6" s="554" t="str">
        <f>IF(AND('Mapa de Riesgos'!$H$12="Muy Alta",'Mapa de Riesgos'!$L$12="Moderado"),CONCATENATE("R",'Mapa de Riesgos'!$A$12),"")</f>
        <v/>
      </c>
      <c r="W6" s="555"/>
      <c r="X6" s="555" t="str">
        <f>IF(AND('Mapa de Riesgos'!$H$19="Muy Alta",'Mapa de Riesgos'!$L$19="Moderado"),CONCATENATE("R",'Mapa de Riesgos'!$A$19),"")</f>
        <v/>
      </c>
      <c r="Y6" s="555"/>
      <c r="Z6" s="555" t="str">
        <f>IF(AND('Mapa de Riesgos'!$H$26="Muy Alta",'Mapa de Riesgos'!$L$26="Moderado"),CONCATENATE("R",'Mapa de Riesgos'!$A$26),"")</f>
        <v/>
      </c>
      <c r="AA6" s="557"/>
      <c r="AB6" s="554" t="str">
        <f>IF(AND('Mapa de Riesgos'!$H$12="Muy Alta",'Mapa de Riesgos'!$L$12="Mayor"),CONCATENATE("R",'Mapa de Riesgos'!$A$12),"")</f>
        <v/>
      </c>
      <c r="AC6" s="555"/>
      <c r="AD6" s="555" t="str">
        <f>IF(AND('Mapa de Riesgos'!$H$19="Muy Alta",'Mapa de Riesgos'!$L$19="Mayor"),CONCATENATE("R",'Mapa de Riesgos'!$A$19),"")</f>
        <v/>
      </c>
      <c r="AE6" s="555"/>
      <c r="AF6" s="555" t="str">
        <f>IF(AND('Mapa de Riesgos'!$H$26="Muy Alta",'Mapa de Riesgos'!$L$26="Mayor"),CONCATENATE("R",'Mapa de Riesgos'!$A$26),"")</f>
        <v/>
      </c>
      <c r="AG6" s="557"/>
      <c r="AH6" s="569" t="str">
        <f>IF(AND('Mapa de Riesgos'!$H$12="Muy Alta",'Mapa de Riesgos'!$L$12="Catastrófico"),CONCATENATE("R",'Mapa de Riesgos'!$A$12),"")</f>
        <v/>
      </c>
      <c r="AI6" s="570"/>
      <c r="AJ6" s="570" t="str">
        <f>IF(AND('Mapa de Riesgos'!$H$19="Muy Alta",'Mapa de Riesgos'!$L$19="Catastrófico"),CONCATENATE("R",'Mapa de Riesgos'!$A$19),"")</f>
        <v/>
      </c>
      <c r="AK6" s="570"/>
      <c r="AL6" s="570" t="str">
        <f>IF(AND('Mapa de Riesgos'!$H$26="Muy Alta",'Mapa de Riesgos'!$L$26="Catastrófico"),CONCATENATE("R",'Mapa de Riesgos'!$A$26),"")</f>
        <v/>
      </c>
      <c r="AM6" s="571"/>
      <c r="AO6" s="507" t="s">
        <v>195</v>
      </c>
      <c r="AP6" s="508"/>
      <c r="AQ6" s="508"/>
      <c r="AR6" s="508"/>
      <c r="AS6" s="508"/>
      <c r="AT6" s="509"/>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x14ac:dyDescent="0.25">
      <c r="A7" s="82"/>
      <c r="B7" s="505"/>
      <c r="C7" s="505"/>
      <c r="D7" s="506"/>
      <c r="E7" s="546"/>
      <c r="F7" s="547"/>
      <c r="G7" s="547"/>
      <c r="H7" s="547"/>
      <c r="I7" s="548"/>
      <c r="J7" s="556"/>
      <c r="K7" s="552"/>
      <c r="L7" s="552"/>
      <c r="M7" s="552"/>
      <c r="N7" s="552"/>
      <c r="O7" s="553"/>
      <c r="P7" s="556"/>
      <c r="Q7" s="552"/>
      <c r="R7" s="552"/>
      <c r="S7" s="552"/>
      <c r="T7" s="552"/>
      <c r="U7" s="553"/>
      <c r="V7" s="556"/>
      <c r="W7" s="552"/>
      <c r="X7" s="552"/>
      <c r="Y7" s="552"/>
      <c r="Z7" s="552"/>
      <c r="AA7" s="553"/>
      <c r="AB7" s="556"/>
      <c r="AC7" s="552"/>
      <c r="AD7" s="552"/>
      <c r="AE7" s="552"/>
      <c r="AF7" s="552"/>
      <c r="AG7" s="553"/>
      <c r="AH7" s="563"/>
      <c r="AI7" s="564"/>
      <c r="AJ7" s="564"/>
      <c r="AK7" s="564"/>
      <c r="AL7" s="564"/>
      <c r="AM7" s="565"/>
      <c r="AN7" s="82"/>
      <c r="AO7" s="510"/>
      <c r="AP7" s="511"/>
      <c r="AQ7" s="511"/>
      <c r="AR7" s="511"/>
      <c r="AS7" s="511"/>
      <c r="AT7" s="51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x14ac:dyDescent="0.25">
      <c r="A8" s="82"/>
      <c r="B8" s="505"/>
      <c r="C8" s="505"/>
      <c r="D8" s="506"/>
      <c r="E8" s="546"/>
      <c r="F8" s="547"/>
      <c r="G8" s="547"/>
      <c r="H8" s="547"/>
      <c r="I8" s="548"/>
      <c r="J8" s="556" t="str">
        <f>IF(AND('Mapa de Riesgos'!$H$32="Muy Alta",'Mapa de Riesgos'!$L$32="Leve"),CONCATENATE("R",'Mapa de Riesgos'!$A$32),"")</f>
        <v/>
      </c>
      <c r="K8" s="552"/>
      <c r="L8" s="552" t="str">
        <f>IF(AND('Mapa de Riesgos'!$H$38="Muy Alta",'Mapa de Riesgos'!$L$38="Leve"),CONCATENATE("R",'Mapa de Riesgos'!$A$38),"")</f>
        <v/>
      </c>
      <c r="M8" s="552"/>
      <c r="N8" s="552" t="str">
        <f>IF(AND('Mapa de Riesgos'!$H$44="Muy Alta",'Mapa de Riesgos'!$L$44="Leve"),CONCATENATE("R",'Mapa de Riesgos'!$A$44),"")</f>
        <v/>
      </c>
      <c r="O8" s="553"/>
      <c r="P8" s="556" t="str">
        <f>IF(AND('Mapa de Riesgos'!$H$32="Muy Alta",'Mapa de Riesgos'!$L$32="Menor"),CONCATENATE("R",'Mapa de Riesgos'!$A$32),"")</f>
        <v/>
      </c>
      <c r="Q8" s="552"/>
      <c r="R8" s="552" t="str">
        <f>IF(AND('Mapa de Riesgos'!$H$38="Muy Alta",'Mapa de Riesgos'!$L$38="Menor"),CONCATENATE("R",'Mapa de Riesgos'!$A$38),"")</f>
        <v/>
      </c>
      <c r="S8" s="552"/>
      <c r="T8" s="552" t="str">
        <f>IF(AND('Mapa de Riesgos'!$H$44="Muy Alta",'Mapa de Riesgos'!$L$44="Menor"),CONCATENATE("R",'Mapa de Riesgos'!$A$44),"")</f>
        <v/>
      </c>
      <c r="U8" s="553"/>
      <c r="V8" s="556" t="str">
        <f>IF(AND('Mapa de Riesgos'!$H$32="Muy Alta",'Mapa de Riesgos'!$L$32="Moderado"),CONCATENATE("R",'Mapa de Riesgos'!$A$32),"")</f>
        <v/>
      </c>
      <c r="W8" s="552"/>
      <c r="X8" s="552" t="str">
        <f>IF(AND('Mapa de Riesgos'!$H$38="Muy Alta",'Mapa de Riesgos'!$L$38="Moderado"),CONCATENATE("R",'Mapa de Riesgos'!$A$38),"")</f>
        <v/>
      </c>
      <c r="Y8" s="552"/>
      <c r="Z8" s="552" t="str">
        <f>IF(AND('Mapa de Riesgos'!$H$44="Muy Alta",'Mapa de Riesgos'!$L$44="Moderado"),CONCATENATE("R",'Mapa de Riesgos'!$A$44),"")</f>
        <v/>
      </c>
      <c r="AA8" s="553"/>
      <c r="AB8" s="556" t="str">
        <f>IF(AND('Mapa de Riesgos'!$H$32="Muy Alta",'Mapa de Riesgos'!$L$32="Mayor"),CONCATENATE("R",'Mapa de Riesgos'!$A$32),"")</f>
        <v/>
      </c>
      <c r="AC8" s="552"/>
      <c r="AD8" s="552" t="str">
        <f>IF(AND('Mapa de Riesgos'!$H$38="Muy Alta",'Mapa de Riesgos'!$L$38="Mayor"),CONCATENATE("R",'Mapa de Riesgos'!$A$38),"")</f>
        <v/>
      </c>
      <c r="AE8" s="552"/>
      <c r="AF8" s="552" t="str">
        <f>IF(AND('Mapa de Riesgos'!$H$44="Muy Alta",'Mapa de Riesgos'!$L$44="Mayor"),CONCATENATE("R",'Mapa de Riesgos'!$A$44),"")</f>
        <v/>
      </c>
      <c r="AG8" s="553"/>
      <c r="AH8" s="563" t="str">
        <f>IF(AND('Mapa de Riesgos'!$H$32="Muy Alta",'Mapa de Riesgos'!$L$32="Catastrófico"),CONCATENATE("R",'Mapa de Riesgos'!$A$32),"")</f>
        <v/>
      </c>
      <c r="AI8" s="564"/>
      <c r="AJ8" s="564" t="str">
        <f>IF(AND('Mapa de Riesgos'!$H$38="Muy Alta",'Mapa de Riesgos'!$L$38="Catastrófico"),CONCATENATE("R",'Mapa de Riesgos'!$A$38),"")</f>
        <v/>
      </c>
      <c r="AK8" s="564"/>
      <c r="AL8" s="564" t="str">
        <f>IF(AND('Mapa de Riesgos'!$H$44="Muy Alta",'Mapa de Riesgos'!$L$44="Catastrófico"),CONCATENATE("R",'Mapa de Riesgos'!$A$44),"")</f>
        <v/>
      </c>
      <c r="AM8" s="565"/>
      <c r="AN8" s="82"/>
      <c r="AO8" s="510"/>
      <c r="AP8" s="511"/>
      <c r="AQ8" s="511"/>
      <c r="AR8" s="511"/>
      <c r="AS8" s="511"/>
      <c r="AT8" s="51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x14ac:dyDescent="0.25">
      <c r="A9" s="82"/>
      <c r="B9" s="505"/>
      <c r="C9" s="505"/>
      <c r="D9" s="506"/>
      <c r="E9" s="546"/>
      <c r="F9" s="547"/>
      <c r="G9" s="547"/>
      <c r="H9" s="547"/>
      <c r="I9" s="548"/>
      <c r="J9" s="556"/>
      <c r="K9" s="552"/>
      <c r="L9" s="552"/>
      <c r="M9" s="552"/>
      <c r="N9" s="552"/>
      <c r="O9" s="553"/>
      <c r="P9" s="556"/>
      <c r="Q9" s="552"/>
      <c r="R9" s="552"/>
      <c r="S9" s="552"/>
      <c r="T9" s="552"/>
      <c r="U9" s="553"/>
      <c r="V9" s="556"/>
      <c r="W9" s="552"/>
      <c r="X9" s="552"/>
      <c r="Y9" s="552"/>
      <c r="Z9" s="552"/>
      <c r="AA9" s="553"/>
      <c r="AB9" s="556"/>
      <c r="AC9" s="552"/>
      <c r="AD9" s="552"/>
      <c r="AE9" s="552"/>
      <c r="AF9" s="552"/>
      <c r="AG9" s="553"/>
      <c r="AH9" s="563"/>
      <c r="AI9" s="564"/>
      <c r="AJ9" s="564"/>
      <c r="AK9" s="564"/>
      <c r="AL9" s="564"/>
      <c r="AM9" s="565"/>
      <c r="AN9" s="82"/>
      <c r="AO9" s="510"/>
      <c r="AP9" s="511"/>
      <c r="AQ9" s="511"/>
      <c r="AR9" s="511"/>
      <c r="AS9" s="511"/>
      <c r="AT9" s="51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x14ac:dyDescent="0.25">
      <c r="A10" s="82"/>
      <c r="B10" s="505"/>
      <c r="C10" s="505"/>
      <c r="D10" s="506"/>
      <c r="E10" s="546"/>
      <c r="F10" s="547"/>
      <c r="G10" s="547"/>
      <c r="H10" s="547"/>
      <c r="I10" s="548"/>
      <c r="J10" s="556" t="str">
        <f>IF(AND('Mapa de Riesgos'!$H$50="Muy Alta",'Mapa de Riesgos'!$L$50="Leve"),CONCATENATE("R",'Mapa de Riesgos'!$A$50),"")</f>
        <v/>
      </c>
      <c r="K10" s="552"/>
      <c r="L10" s="552" t="str">
        <f>IF(AND('Mapa de Riesgos'!$H$56="Muy Alta",'Mapa de Riesgos'!$L$56="Leve"),CONCATENATE("R",'Mapa de Riesgos'!$A$56),"")</f>
        <v/>
      </c>
      <c r="M10" s="552"/>
      <c r="N10" s="552" t="str">
        <f>IF(AND('Mapa de Riesgos'!$H$62="Muy Alta",'Mapa de Riesgos'!$L$62="Leve"),CONCATENATE("R",'Mapa de Riesgos'!$A$62),"")</f>
        <v/>
      </c>
      <c r="O10" s="553"/>
      <c r="P10" s="556" t="str">
        <f>IF(AND('Mapa de Riesgos'!$H$50="Muy Alta",'Mapa de Riesgos'!$L$50="Menor"),CONCATENATE("R",'Mapa de Riesgos'!$A$50),"")</f>
        <v/>
      </c>
      <c r="Q10" s="552"/>
      <c r="R10" s="552" t="str">
        <f>IF(AND('Mapa de Riesgos'!$H$56="Muy Alta",'Mapa de Riesgos'!$L$56="Menor"),CONCATENATE("R",'Mapa de Riesgos'!$A$56),"")</f>
        <v/>
      </c>
      <c r="S10" s="552"/>
      <c r="T10" s="552" t="str">
        <f>IF(AND('Mapa de Riesgos'!$H$62="Muy Alta",'Mapa de Riesgos'!$L$62="Menor"),CONCATENATE("R",'Mapa de Riesgos'!$A$62),"")</f>
        <v/>
      </c>
      <c r="U10" s="553"/>
      <c r="V10" s="556" t="str">
        <f>IF(AND('Mapa de Riesgos'!$H$50="Muy Alta",'Mapa de Riesgos'!$L$50="Moderado"),CONCATENATE("R",'Mapa de Riesgos'!$A$50),"")</f>
        <v/>
      </c>
      <c r="W10" s="552"/>
      <c r="X10" s="552" t="str">
        <f>IF(AND('Mapa de Riesgos'!$H$56="Muy Alta",'Mapa de Riesgos'!$L$56="Moderado"),CONCATENATE("R",'Mapa de Riesgos'!$A$56),"")</f>
        <v/>
      </c>
      <c r="Y10" s="552"/>
      <c r="Z10" s="552" t="str">
        <f>IF(AND('Mapa de Riesgos'!$H$62="Muy Alta",'Mapa de Riesgos'!$L$62="Moderado"),CONCATENATE("R",'Mapa de Riesgos'!$A$62),"")</f>
        <v/>
      </c>
      <c r="AA10" s="553"/>
      <c r="AB10" s="556" t="str">
        <f>IF(AND('Mapa de Riesgos'!$H$50="Muy Alta",'Mapa de Riesgos'!$L$50="Mayor"),CONCATENATE("R",'Mapa de Riesgos'!$A$50),"")</f>
        <v/>
      </c>
      <c r="AC10" s="552"/>
      <c r="AD10" s="552" t="str">
        <f>IF(AND('Mapa de Riesgos'!$H$56="Muy Alta",'Mapa de Riesgos'!$L$56="Mayor"),CONCATENATE("R",'Mapa de Riesgos'!$A$56),"")</f>
        <v/>
      </c>
      <c r="AE10" s="552"/>
      <c r="AF10" s="552" t="str">
        <f>IF(AND('Mapa de Riesgos'!$H$62="Muy Alta",'Mapa de Riesgos'!$L$62="Mayor"),CONCATENATE("R",'Mapa de Riesgos'!$A$62),"")</f>
        <v/>
      </c>
      <c r="AG10" s="553"/>
      <c r="AH10" s="563" t="str">
        <f>IF(AND('Mapa de Riesgos'!$H$50="Muy Alta",'Mapa de Riesgos'!$L$50="Catastrófico"),CONCATENATE("R",'Mapa de Riesgos'!$A$50),"")</f>
        <v/>
      </c>
      <c r="AI10" s="564"/>
      <c r="AJ10" s="564" t="str">
        <f>IF(AND('Mapa de Riesgos'!$H$56="Muy Alta",'Mapa de Riesgos'!$L$56="Catastrófico"),CONCATENATE("R",'Mapa de Riesgos'!$A$56),"")</f>
        <v/>
      </c>
      <c r="AK10" s="564"/>
      <c r="AL10" s="564" t="str">
        <f>IF(AND('Mapa de Riesgos'!$H$62="Muy Alta",'Mapa de Riesgos'!$L$62="Catastrófico"),CONCATENATE("R",'Mapa de Riesgos'!$A$62),"")</f>
        <v/>
      </c>
      <c r="AM10" s="565"/>
      <c r="AN10" s="82"/>
      <c r="AO10" s="510"/>
      <c r="AP10" s="511"/>
      <c r="AQ10" s="511"/>
      <c r="AR10" s="511"/>
      <c r="AS10" s="511"/>
      <c r="AT10" s="51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x14ac:dyDescent="0.25">
      <c r="A11" s="82"/>
      <c r="B11" s="505"/>
      <c r="C11" s="505"/>
      <c r="D11" s="506"/>
      <c r="E11" s="546"/>
      <c r="F11" s="547"/>
      <c r="G11" s="547"/>
      <c r="H11" s="547"/>
      <c r="I11" s="548"/>
      <c r="J11" s="556"/>
      <c r="K11" s="552"/>
      <c r="L11" s="552"/>
      <c r="M11" s="552"/>
      <c r="N11" s="552"/>
      <c r="O11" s="553"/>
      <c r="P11" s="556"/>
      <c r="Q11" s="552"/>
      <c r="R11" s="552"/>
      <c r="S11" s="552"/>
      <c r="T11" s="552"/>
      <c r="U11" s="553"/>
      <c r="V11" s="556"/>
      <c r="W11" s="552"/>
      <c r="X11" s="552"/>
      <c r="Y11" s="552"/>
      <c r="Z11" s="552"/>
      <c r="AA11" s="553"/>
      <c r="AB11" s="556"/>
      <c r="AC11" s="552"/>
      <c r="AD11" s="552"/>
      <c r="AE11" s="552"/>
      <c r="AF11" s="552"/>
      <c r="AG11" s="553"/>
      <c r="AH11" s="563"/>
      <c r="AI11" s="564"/>
      <c r="AJ11" s="564"/>
      <c r="AK11" s="564"/>
      <c r="AL11" s="564"/>
      <c r="AM11" s="565"/>
      <c r="AN11" s="82"/>
      <c r="AO11" s="510"/>
      <c r="AP11" s="511"/>
      <c r="AQ11" s="511"/>
      <c r="AR11" s="511"/>
      <c r="AS11" s="511"/>
      <c r="AT11" s="51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x14ac:dyDescent="0.25">
      <c r="A12" s="82"/>
      <c r="B12" s="505"/>
      <c r="C12" s="505"/>
      <c r="D12" s="506"/>
      <c r="E12" s="546"/>
      <c r="F12" s="547"/>
      <c r="G12" s="547"/>
      <c r="H12" s="547"/>
      <c r="I12" s="548"/>
      <c r="J12" s="556" t="str">
        <f>IF(AND('Mapa de Riesgos'!$H$68="Muy Alta",'Mapa de Riesgos'!$L$68="Leve"),CONCATENATE("R",'Mapa de Riesgos'!$A$68),"")</f>
        <v/>
      </c>
      <c r="K12" s="552"/>
      <c r="L12" s="552" t="str">
        <f>IF(AND('Mapa de Riesgos'!$H$74="Muy Alta",'Mapa de Riesgos'!$L$74="Leve"),CONCATENATE("R",'Mapa de Riesgos'!$A$74),"")</f>
        <v/>
      </c>
      <c r="M12" s="552"/>
      <c r="N12" s="552" t="str">
        <f>IF(AND('Mapa de Riesgos'!$H$80="Muy Alta",'Mapa de Riesgos'!$L$80="Leve"),CONCATENATE("R",'Mapa de Riesgos'!$A$80),"")</f>
        <v/>
      </c>
      <c r="O12" s="553"/>
      <c r="P12" s="556" t="str">
        <f>IF(AND('Mapa de Riesgos'!$H$68="Muy Alta",'Mapa de Riesgos'!$L$68="Menor"),CONCATENATE("R",'Mapa de Riesgos'!$A$68),"")</f>
        <v/>
      </c>
      <c r="Q12" s="552"/>
      <c r="R12" s="552" t="str">
        <f>IF(AND('Mapa de Riesgos'!$H$74="Muy Alta",'Mapa de Riesgos'!$L$74="Menor"),CONCATENATE("R",'Mapa de Riesgos'!$A$74),"")</f>
        <v/>
      </c>
      <c r="S12" s="552"/>
      <c r="T12" s="552" t="str">
        <f>IF(AND('Mapa de Riesgos'!$H$80="Muy Alta",'Mapa de Riesgos'!$L$80="Menor"),CONCATENATE("R",'Mapa de Riesgos'!$A$80),"")</f>
        <v/>
      </c>
      <c r="U12" s="553"/>
      <c r="V12" s="556" t="str">
        <f>IF(AND('Mapa de Riesgos'!$H$68="Muy Alta",'Mapa de Riesgos'!$L$68="Moderado"),CONCATENATE("R",'Mapa de Riesgos'!$A$68),"")</f>
        <v/>
      </c>
      <c r="W12" s="552"/>
      <c r="X12" s="552" t="str">
        <f>IF(AND('Mapa de Riesgos'!$H$74="Muy Alta",'Mapa de Riesgos'!$L$74="Moderado"),CONCATENATE("R",'Mapa de Riesgos'!$A$74),"")</f>
        <v/>
      </c>
      <c r="Y12" s="552"/>
      <c r="Z12" s="552" t="str">
        <f>IF(AND('Mapa de Riesgos'!$H$80="Muy Alta",'Mapa de Riesgos'!$L$80="Moderado"),CONCATENATE("R",'Mapa de Riesgos'!$A$80),"")</f>
        <v/>
      </c>
      <c r="AA12" s="553"/>
      <c r="AB12" s="556" t="str">
        <f>IF(AND('Mapa de Riesgos'!$H$68="Muy Alta",'Mapa de Riesgos'!$L$68="Mayor"),CONCATENATE("R",'Mapa de Riesgos'!$A$68),"")</f>
        <v/>
      </c>
      <c r="AC12" s="552"/>
      <c r="AD12" s="552" t="str">
        <f>IF(AND('Mapa de Riesgos'!$H$74="Muy Alta",'Mapa de Riesgos'!$L$74="Mayor"),CONCATENATE("R",'Mapa de Riesgos'!$A$74),"")</f>
        <v/>
      </c>
      <c r="AE12" s="552"/>
      <c r="AF12" s="552" t="str">
        <f>IF(AND('Mapa de Riesgos'!$H$80="Muy Alta",'Mapa de Riesgos'!$L$80="Mayor"),CONCATENATE("R",'Mapa de Riesgos'!$A$80),"")</f>
        <v/>
      </c>
      <c r="AG12" s="553"/>
      <c r="AH12" s="563" t="str">
        <f>IF(AND('Mapa de Riesgos'!$H$68="Muy Alta",'Mapa de Riesgos'!$L$68="Catastrófico"),CONCATENATE("R",'Mapa de Riesgos'!$A$68),"")</f>
        <v/>
      </c>
      <c r="AI12" s="564"/>
      <c r="AJ12" s="564" t="str">
        <f>IF(AND('Mapa de Riesgos'!$H$74="Muy Alta",'Mapa de Riesgos'!$L$74="Catastrófico"),CONCATENATE("R",'Mapa de Riesgos'!$A$74),"")</f>
        <v/>
      </c>
      <c r="AK12" s="564"/>
      <c r="AL12" s="564" t="str">
        <f>IF(AND('Mapa de Riesgos'!$H$80="Muy Alta",'Mapa de Riesgos'!$L$80="Catastrófico"),CONCATENATE("R",'Mapa de Riesgos'!$A$80),"")</f>
        <v/>
      </c>
      <c r="AM12" s="565"/>
      <c r="AN12" s="82"/>
      <c r="AO12" s="510"/>
      <c r="AP12" s="511"/>
      <c r="AQ12" s="511"/>
      <c r="AR12" s="511"/>
      <c r="AS12" s="511"/>
      <c r="AT12" s="51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x14ac:dyDescent="0.3">
      <c r="A13" s="82"/>
      <c r="B13" s="505"/>
      <c r="C13" s="505"/>
      <c r="D13" s="506"/>
      <c r="E13" s="549"/>
      <c r="F13" s="550"/>
      <c r="G13" s="550"/>
      <c r="H13" s="550"/>
      <c r="I13" s="551"/>
      <c r="J13" s="556"/>
      <c r="K13" s="552"/>
      <c r="L13" s="552"/>
      <c r="M13" s="552"/>
      <c r="N13" s="552"/>
      <c r="O13" s="553"/>
      <c r="P13" s="556"/>
      <c r="Q13" s="552"/>
      <c r="R13" s="552"/>
      <c r="S13" s="552"/>
      <c r="T13" s="552"/>
      <c r="U13" s="553"/>
      <c r="V13" s="556"/>
      <c r="W13" s="552"/>
      <c r="X13" s="552"/>
      <c r="Y13" s="552"/>
      <c r="Z13" s="552"/>
      <c r="AA13" s="553"/>
      <c r="AB13" s="556"/>
      <c r="AC13" s="552"/>
      <c r="AD13" s="552"/>
      <c r="AE13" s="552"/>
      <c r="AF13" s="552"/>
      <c r="AG13" s="553"/>
      <c r="AH13" s="566"/>
      <c r="AI13" s="567"/>
      <c r="AJ13" s="567"/>
      <c r="AK13" s="567"/>
      <c r="AL13" s="567"/>
      <c r="AM13" s="568"/>
      <c r="AN13" s="82"/>
      <c r="AO13" s="513"/>
      <c r="AP13" s="514"/>
      <c r="AQ13" s="514"/>
      <c r="AR13" s="514"/>
      <c r="AS13" s="514"/>
      <c r="AT13" s="515"/>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x14ac:dyDescent="0.25">
      <c r="A14" s="82"/>
      <c r="B14" s="505"/>
      <c r="C14" s="505"/>
      <c r="D14" s="506"/>
      <c r="E14" s="543" t="s">
        <v>196</v>
      </c>
      <c r="F14" s="544"/>
      <c r="G14" s="544"/>
      <c r="H14" s="544"/>
      <c r="I14" s="544"/>
      <c r="J14" s="578" t="str">
        <f>IF(AND('Mapa de Riesgos'!$H$12="Alta",'Mapa de Riesgos'!$L$12="Leve"),CONCATENATE("R",'Mapa de Riesgos'!$A$12),"")</f>
        <v/>
      </c>
      <c r="K14" s="579"/>
      <c r="L14" s="579" t="str">
        <f>IF(AND('Mapa de Riesgos'!$H$19="Alta",'Mapa de Riesgos'!$L$19="Leve"),CONCATENATE("R",'Mapa de Riesgos'!$A$19),"")</f>
        <v/>
      </c>
      <c r="M14" s="579"/>
      <c r="N14" s="579" t="str">
        <f>IF(AND('Mapa de Riesgos'!$H$26="Alta",'Mapa de Riesgos'!$L$26="Leve"),CONCATENATE("R",'Mapa de Riesgos'!$A$26),"")</f>
        <v/>
      </c>
      <c r="O14" s="580"/>
      <c r="P14" s="578" t="str">
        <f>IF(AND('Mapa de Riesgos'!$H$12="Alta",'Mapa de Riesgos'!$L$12="Menor"),CONCATENATE("R",'Mapa de Riesgos'!$A$12),"")</f>
        <v/>
      </c>
      <c r="Q14" s="579"/>
      <c r="R14" s="579" t="str">
        <f>IF(AND('Mapa de Riesgos'!$H$19="Alta",'Mapa de Riesgos'!$L$19="Menor"),CONCATENATE("R",'Mapa de Riesgos'!$A$19),"")</f>
        <v/>
      </c>
      <c r="S14" s="579"/>
      <c r="T14" s="579" t="str">
        <f>IF(AND('Mapa de Riesgos'!$H$26="Alta",'Mapa de Riesgos'!$L$26="Menor"),CONCATENATE("R",'Mapa de Riesgos'!$A$26),"")</f>
        <v/>
      </c>
      <c r="U14" s="580"/>
      <c r="V14" s="554" t="str">
        <f>IF(AND('Mapa de Riesgos'!$H$12="Alta",'Mapa de Riesgos'!$L$12="Moderado"),CONCATENATE("R",'Mapa de Riesgos'!$A$12),"")</f>
        <v/>
      </c>
      <c r="W14" s="555"/>
      <c r="X14" s="555" t="str">
        <f>IF(AND('Mapa de Riesgos'!$H$19="Alta",'Mapa de Riesgos'!$L$19="Moderado"),CONCATENATE("R",'Mapa de Riesgos'!$A$19),"")</f>
        <v/>
      </c>
      <c r="Y14" s="555"/>
      <c r="Z14" s="555" t="str">
        <f>IF(AND('Mapa de Riesgos'!$H$26="Alta",'Mapa de Riesgos'!$L$26="Moderado"),CONCATENATE("R",'Mapa de Riesgos'!$A$26),"")</f>
        <v/>
      </c>
      <c r="AA14" s="557"/>
      <c r="AB14" s="554" t="str">
        <f>IF(AND('Mapa de Riesgos'!$H$12="Alta",'Mapa de Riesgos'!$L$12="Mayor"),CONCATENATE("R",'Mapa de Riesgos'!$A$12),"")</f>
        <v/>
      </c>
      <c r="AC14" s="555"/>
      <c r="AD14" s="555" t="str">
        <f>IF(AND('Mapa de Riesgos'!$H$19="Alta",'Mapa de Riesgos'!$L$19="Mayor"),CONCATENATE("R",'Mapa de Riesgos'!$A$19),"")</f>
        <v/>
      </c>
      <c r="AE14" s="555"/>
      <c r="AF14" s="555" t="str">
        <f>IF(AND('Mapa de Riesgos'!$H$26="Alta",'Mapa de Riesgos'!$L$26="Mayor"),CONCATENATE("R",'Mapa de Riesgos'!$A$26),"")</f>
        <v/>
      </c>
      <c r="AG14" s="557"/>
      <c r="AH14" s="569" t="str">
        <f>IF(AND('Mapa de Riesgos'!$H$12="Alta",'Mapa de Riesgos'!$L$12="Catastrófico"),CONCATENATE("R",'Mapa de Riesgos'!$A$12),"")</f>
        <v/>
      </c>
      <c r="AI14" s="570"/>
      <c r="AJ14" s="570" t="str">
        <f>IF(AND('Mapa de Riesgos'!$H$19="Alta",'Mapa de Riesgos'!$L$19="Catastrófico"),CONCATENATE("R",'Mapa de Riesgos'!$A$19),"")</f>
        <v/>
      </c>
      <c r="AK14" s="570"/>
      <c r="AL14" s="570" t="str">
        <f>IF(AND('Mapa de Riesgos'!$H$26="Alta",'Mapa de Riesgos'!$L$26="Catastrófico"),CONCATENATE("R",'Mapa de Riesgos'!$A$26),"")</f>
        <v/>
      </c>
      <c r="AM14" s="571"/>
      <c r="AN14" s="82"/>
      <c r="AO14" s="516" t="s">
        <v>197</v>
      </c>
      <c r="AP14" s="517"/>
      <c r="AQ14" s="517"/>
      <c r="AR14" s="517"/>
      <c r="AS14" s="517"/>
      <c r="AT14" s="518"/>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x14ac:dyDescent="0.25">
      <c r="A15" s="82"/>
      <c r="B15" s="505"/>
      <c r="C15" s="505"/>
      <c r="D15" s="506"/>
      <c r="E15" s="546"/>
      <c r="F15" s="547"/>
      <c r="G15" s="547"/>
      <c r="H15" s="547"/>
      <c r="I15" s="547"/>
      <c r="J15" s="572"/>
      <c r="K15" s="573"/>
      <c r="L15" s="573"/>
      <c r="M15" s="573"/>
      <c r="N15" s="573"/>
      <c r="O15" s="574"/>
      <c r="P15" s="572"/>
      <c r="Q15" s="573"/>
      <c r="R15" s="573"/>
      <c r="S15" s="573"/>
      <c r="T15" s="573"/>
      <c r="U15" s="574"/>
      <c r="V15" s="556"/>
      <c r="W15" s="552"/>
      <c r="X15" s="552"/>
      <c r="Y15" s="552"/>
      <c r="Z15" s="552"/>
      <c r="AA15" s="553"/>
      <c r="AB15" s="556"/>
      <c r="AC15" s="552"/>
      <c r="AD15" s="552"/>
      <c r="AE15" s="552"/>
      <c r="AF15" s="552"/>
      <c r="AG15" s="553"/>
      <c r="AH15" s="563"/>
      <c r="AI15" s="564"/>
      <c r="AJ15" s="564"/>
      <c r="AK15" s="564"/>
      <c r="AL15" s="564"/>
      <c r="AM15" s="565"/>
      <c r="AN15" s="82"/>
      <c r="AO15" s="519"/>
      <c r="AP15" s="520"/>
      <c r="AQ15" s="520"/>
      <c r="AR15" s="520"/>
      <c r="AS15" s="520"/>
      <c r="AT15" s="521"/>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x14ac:dyDescent="0.25">
      <c r="A16" s="82"/>
      <c r="B16" s="505"/>
      <c r="C16" s="505"/>
      <c r="D16" s="506"/>
      <c r="E16" s="546"/>
      <c r="F16" s="547"/>
      <c r="G16" s="547"/>
      <c r="H16" s="547"/>
      <c r="I16" s="547"/>
      <c r="J16" s="572" t="str">
        <f>IF(AND('Mapa de Riesgos'!$H$32="Alta",'Mapa de Riesgos'!$L$32="Leve"),CONCATENATE("R",'Mapa de Riesgos'!$A$32),"")</f>
        <v/>
      </c>
      <c r="K16" s="573"/>
      <c r="L16" s="573" t="str">
        <f>IF(AND('Mapa de Riesgos'!$H$38="Alta",'Mapa de Riesgos'!$L$38="Leve"),CONCATENATE("R",'Mapa de Riesgos'!$A$38),"")</f>
        <v/>
      </c>
      <c r="M16" s="573"/>
      <c r="N16" s="573" t="str">
        <f>IF(AND('Mapa de Riesgos'!$H$44="Alta",'Mapa de Riesgos'!$L$44="Leve"),CONCATENATE("R",'Mapa de Riesgos'!$A$44),"")</f>
        <v/>
      </c>
      <c r="O16" s="574"/>
      <c r="P16" s="572" t="str">
        <f>IF(AND('Mapa de Riesgos'!$H$32="Alta",'Mapa de Riesgos'!$L$32="Menor"),CONCATENATE("R",'Mapa de Riesgos'!$A$32),"")</f>
        <v/>
      </c>
      <c r="Q16" s="573"/>
      <c r="R16" s="573" t="str">
        <f>IF(AND('Mapa de Riesgos'!$H$38="Alta",'Mapa de Riesgos'!$L$38="Menor"),CONCATENATE("R",'Mapa de Riesgos'!$A$38),"")</f>
        <v/>
      </c>
      <c r="S16" s="573"/>
      <c r="T16" s="573" t="str">
        <f>IF(AND('Mapa de Riesgos'!$H$44="Alta",'Mapa de Riesgos'!$L$44="Menor"),CONCATENATE("R",'Mapa de Riesgos'!$A$44),"")</f>
        <v/>
      </c>
      <c r="U16" s="574"/>
      <c r="V16" s="556" t="str">
        <f>IF(AND('Mapa de Riesgos'!$H$32="Alta",'Mapa de Riesgos'!$L$32="Moderado"),CONCATENATE("R",'Mapa de Riesgos'!$A$32),"")</f>
        <v/>
      </c>
      <c r="W16" s="552"/>
      <c r="X16" s="552" t="str">
        <f>IF(AND('Mapa de Riesgos'!$H$38="Alta",'Mapa de Riesgos'!$L$38="Moderado"),CONCATENATE("R",'Mapa de Riesgos'!$A$38),"")</f>
        <v/>
      </c>
      <c r="Y16" s="552"/>
      <c r="Z16" s="552" t="str">
        <f>IF(AND('Mapa de Riesgos'!$H$44="Alta",'Mapa de Riesgos'!$L$44="Moderado"),CONCATENATE("R",'Mapa de Riesgos'!$A$44),"")</f>
        <v/>
      </c>
      <c r="AA16" s="553"/>
      <c r="AB16" s="556" t="str">
        <f>IF(AND('Mapa de Riesgos'!$H$32="Alta",'Mapa de Riesgos'!$L$32="Mayor"),CONCATENATE("R",'Mapa de Riesgos'!$A$32),"")</f>
        <v/>
      </c>
      <c r="AC16" s="552"/>
      <c r="AD16" s="552" t="str">
        <f>IF(AND('Mapa de Riesgos'!$H$38="Alta",'Mapa de Riesgos'!$L$38="Mayor"),CONCATENATE("R",'Mapa de Riesgos'!$A$38),"")</f>
        <v/>
      </c>
      <c r="AE16" s="552"/>
      <c r="AF16" s="552" t="str">
        <f>IF(AND('Mapa de Riesgos'!$H$44="Alta",'Mapa de Riesgos'!$L$44="Mayor"),CONCATENATE("R",'Mapa de Riesgos'!$A$44),"")</f>
        <v/>
      </c>
      <c r="AG16" s="553"/>
      <c r="AH16" s="563" t="str">
        <f>IF(AND('Mapa de Riesgos'!$H$32="Alta",'Mapa de Riesgos'!$L$32="Catastrófico"),CONCATENATE("R",'Mapa de Riesgos'!$A$32),"")</f>
        <v/>
      </c>
      <c r="AI16" s="564"/>
      <c r="AJ16" s="564" t="str">
        <f>IF(AND('Mapa de Riesgos'!$H$38="Alta",'Mapa de Riesgos'!$L$38="Catastrófico"),CONCATENATE("R",'Mapa de Riesgos'!$A$38),"")</f>
        <v/>
      </c>
      <c r="AK16" s="564"/>
      <c r="AL16" s="564" t="str">
        <f>IF(AND('Mapa de Riesgos'!$H$44="Alta",'Mapa de Riesgos'!$L$44="Catastrófico"),CONCATENATE("R",'Mapa de Riesgos'!$A$44),"")</f>
        <v/>
      </c>
      <c r="AM16" s="565"/>
      <c r="AN16" s="82"/>
      <c r="AO16" s="519"/>
      <c r="AP16" s="520"/>
      <c r="AQ16" s="520"/>
      <c r="AR16" s="520"/>
      <c r="AS16" s="520"/>
      <c r="AT16" s="521"/>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x14ac:dyDescent="0.25">
      <c r="A17" s="82"/>
      <c r="B17" s="505"/>
      <c r="C17" s="505"/>
      <c r="D17" s="506"/>
      <c r="E17" s="546"/>
      <c r="F17" s="547"/>
      <c r="G17" s="547"/>
      <c r="H17" s="547"/>
      <c r="I17" s="547"/>
      <c r="J17" s="572"/>
      <c r="K17" s="573"/>
      <c r="L17" s="573"/>
      <c r="M17" s="573"/>
      <c r="N17" s="573"/>
      <c r="O17" s="574"/>
      <c r="P17" s="572"/>
      <c r="Q17" s="573"/>
      <c r="R17" s="573"/>
      <c r="S17" s="573"/>
      <c r="T17" s="573"/>
      <c r="U17" s="574"/>
      <c r="V17" s="556"/>
      <c r="W17" s="552"/>
      <c r="X17" s="552"/>
      <c r="Y17" s="552"/>
      <c r="Z17" s="552"/>
      <c r="AA17" s="553"/>
      <c r="AB17" s="556"/>
      <c r="AC17" s="552"/>
      <c r="AD17" s="552"/>
      <c r="AE17" s="552"/>
      <c r="AF17" s="552"/>
      <c r="AG17" s="553"/>
      <c r="AH17" s="563"/>
      <c r="AI17" s="564"/>
      <c r="AJ17" s="564"/>
      <c r="AK17" s="564"/>
      <c r="AL17" s="564"/>
      <c r="AM17" s="565"/>
      <c r="AN17" s="82"/>
      <c r="AO17" s="519"/>
      <c r="AP17" s="520"/>
      <c r="AQ17" s="520"/>
      <c r="AR17" s="520"/>
      <c r="AS17" s="520"/>
      <c r="AT17" s="521"/>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x14ac:dyDescent="0.25">
      <c r="A18" s="82"/>
      <c r="B18" s="505"/>
      <c r="C18" s="505"/>
      <c r="D18" s="506"/>
      <c r="E18" s="546"/>
      <c r="F18" s="547"/>
      <c r="G18" s="547"/>
      <c r="H18" s="547"/>
      <c r="I18" s="547"/>
      <c r="J18" s="572" t="str">
        <f>IF(AND('Mapa de Riesgos'!$H$50="Alta",'Mapa de Riesgos'!$L$50="Leve"),CONCATENATE("R",'Mapa de Riesgos'!$A$50),"")</f>
        <v/>
      </c>
      <c r="K18" s="573"/>
      <c r="L18" s="573" t="str">
        <f>IF(AND('Mapa de Riesgos'!$H$56="Alta",'Mapa de Riesgos'!$L$56="Leve"),CONCATENATE("R",'Mapa de Riesgos'!$A$56),"")</f>
        <v/>
      </c>
      <c r="M18" s="573"/>
      <c r="N18" s="573" t="str">
        <f>IF(AND('Mapa de Riesgos'!$H$62="Alta",'Mapa de Riesgos'!$L$62="Leve"),CONCATENATE("R",'Mapa de Riesgos'!$A$62),"")</f>
        <v/>
      </c>
      <c r="O18" s="574"/>
      <c r="P18" s="572" t="str">
        <f>IF(AND('Mapa de Riesgos'!$H$50="Alta",'Mapa de Riesgos'!$L$50="Menor"),CONCATENATE("R",'Mapa de Riesgos'!$A$50),"")</f>
        <v/>
      </c>
      <c r="Q18" s="573"/>
      <c r="R18" s="573" t="str">
        <f>IF(AND('Mapa de Riesgos'!$H$56="Alta",'Mapa de Riesgos'!$L$56="Menor"),CONCATENATE("R",'Mapa de Riesgos'!$A$56),"")</f>
        <v/>
      </c>
      <c r="S18" s="573"/>
      <c r="T18" s="573" t="str">
        <f>IF(AND('Mapa de Riesgos'!$H$62="Alta",'Mapa de Riesgos'!$L$62="Menor"),CONCATENATE("R",'Mapa de Riesgos'!$A$62),"")</f>
        <v/>
      </c>
      <c r="U18" s="574"/>
      <c r="V18" s="556" t="str">
        <f>IF(AND('Mapa de Riesgos'!$H$50="Alta",'Mapa de Riesgos'!$L$50="Moderado"),CONCATENATE("R",'Mapa de Riesgos'!$A$50),"")</f>
        <v/>
      </c>
      <c r="W18" s="552"/>
      <c r="X18" s="552" t="str">
        <f>IF(AND('Mapa de Riesgos'!$H$56="Alta",'Mapa de Riesgos'!$L$56="Moderado"),CONCATENATE("R",'Mapa de Riesgos'!$A$56),"")</f>
        <v/>
      </c>
      <c r="Y18" s="552"/>
      <c r="Z18" s="552" t="str">
        <f>IF(AND('Mapa de Riesgos'!$H$62="Alta",'Mapa de Riesgos'!$L$62="Moderado"),CONCATENATE("R",'Mapa de Riesgos'!$A$62),"")</f>
        <v/>
      </c>
      <c r="AA18" s="553"/>
      <c r="AB18" s="556" t="str">
        <f>IF(AND('Mapa de Riesgos'!$H$50="Alta",'Mapa de Riesgos'!$L$50="Mayor"),CONCATENATE("R",'Mapa de Riesgos'!$A$50),"")</f>
        <v/>
      </c>
      <c r="AC18" s="552"/>
      <c r="AD18" s="552" t="str">
        <f>IF(AND('Mapa de Riesgos'!$H$56="Alta",'Mapa de Riesgos'!$L$56="Mayor"),CONCATENATE("R",'Mapa de Riesgos'!$A$56),"")</f>
        <v/>
      </c>
      <c r="AE18" s="552"/>
      <c r="AF18" s="552" t="str">
        <f>IF(AND('Mapa de Riesgos'!$H$62="Alta",'Mapa de Riesgos'!$L$62="Mayor"),CONCATENATE("R",'Mapa de Riesgos'!$A$62),"")</f>
        <v/>
      </c>
      <c r="AG18" s="553"/>
      <c r="AH18" s="563" t="str">
        <f>IF(AND('Mapa de Riesgos'!$H$50="Alta",'Mapa de Riesgos'!$L$50="Catastrófico"),CONCATENATE("R",'Mapa de Riesgos'!$A$50),"")</f>
        <v/>
      </c>
      <c r="AI18" s="564"/>
      <c r="AJ18" s="564" t="str">
        <f>IF(AND('Mapa de Riesgos'!$H$56="Alta",'Mapa de Riesgos'!$L$56="Catastrófico"),CONCATENATE("R",'Mapa de Riesgos'!$A$56),"")</f>
        <v/>
      </c>
      <c r="AK18" s="564"/>
      <c r="AL18" s="564" t="str">
        <f>IF(AND('Mapa de Riesgos'!$H$62="Alta",'Mapa de Riesgos'!$L$62="Catastrófico"),CONCATENATE("R",'Mapa de Riesgos'!$A$62),"")</f>
        <v/>
      </c>
      <c r="AM18" s="565"/>
      <c r="AN18" s="82"/>
      <c r="AO18" s="519"/>
      <c r="AP18" s="520"/>
      <c r="AQ18" s="520"/>
      <c r="AR18" s="520"/>
      <c r="AS18" s="520"/>
      <c r="AT18" s="521"/>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x14ac:dyDescent="0.25">
      <c r="A19" s="82"/>
      <c r="B19" s="505"/>
      <c r="C19" s="505"/>
      <c r="D19" s="506"/>
      <c r="E19" s="546"/>
      <c r="F19" s="547"/>
      <c r="G19" s="547"/>
      <c r="H19" s="547"/>
      <c r="I19" s="547"/>
      <c r="J19" s="572"/>
      <c r="K19" s="573"/>
      <c r="L19" s="573"/>
      <c r="M19" s="573"/>
      <c r="N19" s="573"/>
      <c r="O19" s="574"/>
      <c r="P19" s="572"/>
      <c r="Q19" s="573"/>
      <c r="R19" s="573"/>
      <c r="S19" s="573"/>
      <c r="T19" s="573"/>
      <c r="U19" s="574"/>
      <c r="V19" s="556"/>
      <c r="W19" s="552"/>
      <c r="X19" s="552"/>
      <c r="Y19" s="552"/>
      <c r="Z19" s="552"/>
      <c r="AA19" s="553"/>
      <c r="AB19" s="556"/>
      <c r="AC19" s="552"/>
      <c r="AD19" s="552"/>
      <c r="AE19" s="552"/>
      <c r="AF19" s="552"/>
      <c r="AG19" s="553"/>
      <c r="AH19" s="563"/>
      <c r="AI19" s="564"/>
      <c r="AJ19" s="564"/>
      <c r="AK19" s="564"/>
      <c r="AL19" s="564"/>
      <c r="AM19" s="565"/>
      <c r="AN19" s="82"/>
      <c r="AO19" s="519"/>
      <c r="AP19" s="520"/>
      <c r="AQ19" s="520"/>
      <c r="AR19" s="520"/>
      <c r="AS19" s="520"/>
      <c r="AT19" s="521"/>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x14ac:dyDescent="0.25">
      <c r="A20" s="82"/>
      <c r="B20" s="505"/>
      <c r="C20" s="505"/>
      <c r="D20" s="506"/>
      <c r="E20" s="546"/>
      <c r="F20" s="547"/>
      <c r="G20" s="547"/>
      <c r="H20" s="547"/>
      <c r="I20" s="547"/>
      <c r="J20" s="572" t="str">
        <f>IF(AND('Mapa de Riesgos'!$H$68="Alta",'Mapa de Riesgos'!$L$68="Leve"),CONCATENATE("R",'Mapa de Riesgos'!$A$68),"")</f>
        <v/>
      </c>
      <c r="K20" s="573"/>
      <c r="L20" s="573" t="str">
        <f>IF(AND('Mapa de Riesgos'!$H$74="Alta",'Mapa de Riesgos'!$L$74="Leve"),CONCATENATE("R",'Mapa de Riesgos'!$A$74),"")</f>
        <v/>
      </c>
      <c r="M20" s="573"/>
      <c r="N20" s="573" t="str">
        <f>IF(AND('Mapa de Riesgos'!$H$80="Alta",'Mapa de Riesgos'!$L$80="Leve"),CONCATENATE("R",'Mapa de Riesgos'!$A$80),"")</f>
        <v/>
      </c>
      <c r="O20" s="574"/>
      <c r="P20" s="572" t="str">
        <f>IF(AND('Mapa de Riesgos'!$H$68="Alta",'Mapa de Riesgos'!$L$68="Menor"),CONCATENATE("R",'Mapa de Riesgos'!$A$68),"")</f>
        <v/>
      </c>
      <c r="Q20" s="573"/>
      <c r="R20" s="573" t="str">
        <f>IF(AND('Mapa de Riesgos'!$H$74="Alta",'Mapa de Riesgos'!$L$74="Menor"),CONCATENATE("R",'Mapa de Riesgos'!$A$74),"")</f>
        <v/>
      </c>
      <c r="S20" s="573"/>
      <c r="T20" s="573" t="str">
        <f>IF(AND('Mapa de Riesgos'!$H$80="Alta",'Mapa de Riesgos'!$L$80="Menor"),CONCATENATE("R",'Mapa de Riesgos'!$A$80),"")</f>
        <v/>
      </c>
      <c r="U20" s="574"/>
      <c r="V20" s="556" t="str">
        <f>IF(AND('Mapa de Riesgos'!$H$68="Alta",'Mapa de Riesgos'!$L$68="Moderado"),CONCATENATE("R",'Mapa de Riesgos'!$A$68),"")</f>
        <v/>
      </c>
      <c r="W20" s="552"/>
      <c r="X20" s="552" t="str">
        <f>IF(AND('Mapa de Riesgos'!$H$74="Alta",'Mapa de Riesgos'!$L$74="Moderado"),CONCATENATE("R",'Mapa de Riesgos'!$A$74),"")</f>
        <v/>
      </c>
      <c r="Y20" s="552"/>
      <c r="Z20" s="552" t="str">
        <f>IF(AND('Mapa de Riesgos'!$H$80="Alta",'Mapa de Riesgos'!$L$80="Moderado"),CONCATENATE("R",'Mapa de Riesgos'!$A$80),"")</f>
        <v/>
      </c>
      <c r="AA20" s="553"/>
      <c r="AB20" s="556" t="str">
        <f>IF(AND('Mapa de Riesgos'!$H$68="Alta",'Mapa de Riesgos'!$L$68="Mayor"),CONCATENATE("R",'Mapa de Riesgos'!$A$68),"")</f>
        <v/>
      </c>
      <c r="AC20" s="552"/>
      <c r="AD20" s="552" t="str">
        <f>IF(AND('Mapa de Riesgos'!$H$74="Alta",'Mapa de Riesgos'!$L$74="Mayor"),CONCATENATE("R",'Mapa de Riesgos'!$A$74),"")</f>
        <v/>
      </c>
      <c r="AE20" s="552"/>
      <c r="AF20" s="552" t="str">
        <f>IF(AND('Mapa de Riesgos'!$H$80="Alta",'Mapa de Riesgos'!$L$80="Mayor"),CONCATENATE("R",'Mapa de Riesgos'!$A$80),"")</f>
        <v/>
      </c>
      <c r="AG20" s="553"/>
      <c r="AH20" s="563" t="str">
        <f>IF(AND('Mapa de Riesgos'!$H$68="Alta",'Mapa de Riesgos'!$L$68="Catastrófico"),CONCATENATE("R",'Mapa de Riesgos'!$A$68),"")</f>
        <v/>
      </c>
      <c r="AI20" s="564"/>
      <c r="AJ20" s="564" t="str">
        <f>IF(AND('Mapa de Riesgos'!$H$74="Alta",'Mapa de Riesgos'!$L$74="Catastrófico"),CONCATENATE("R",'Mapa de Riesgos'!$A$74),"")</f>
        <v/>
      </c>
      <c r="AK20" s="564"/>
      <c r="AL20" s="564" t="str">
        <f>IF(AND('Mapa de Riesgos'!$H$80="Alta",'Mapa de Riesgos'!$L$80="Catastrófico"),CONCATENATE("R",'Mapa de Riesgos'!$A$80),"")</f>
        <v/>
      </c>
      <c r="AM20" s="565"/>
      <c r="AN20" s="82"/>
      <c r="AO20" s="519"/>
      <c r="AP20" s="520"/>
      <c r="AQ20" s="520"/>
      <c r="AR20" s="520"/>
      <c r="AS20" s="520"/>
      <c r="AT20" s="521"/>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x14ac:dyDescent="0.3">
      <c r="A21" s="82"/>
      <c r="B21" s="505"/>
      <c r="C21" s="505"/>
      <c r="D21" s="506"/>
      <c r="E21" s="549"/>
      <c r="F21" s="550"/>
      <c r="G21" s="550"/>
      <c r="H21" s="550"/>
      <c r="I21" s="550"/>
      <c r="J21" s="575"/>
      <c r="K21" s="576"/>
      <c r="L21" s="576"/>
      <c r="M21" s="576"/>
      <c r="N21" s="576"/>
      <c r="O21" s="577"/>
      <c r="P21" s="575"/>
      <c r="Q21" s="576"/>
      <c r="R21" s="576"/>
      <c r="S21" s="576"/>
      <c r="T21" s="576"/>
      <c r="U21" s="577"/>
      <c r="V21" s="560"/>
      <c r="W21" s="561"/>
      <c r="X21" s="561"/>
      <c r="Y21" s="561"/>
      <c r="Z21" s="561"/>
      <c r="AA21" s="562"/>
      <c r="AB21" s="560"/>
      <c r="AC21" s="561"/>
      <c r="AD21" s="561"/>
      <c r="AE21" s="561"/>
      <c r="AF21" s="561"/>
      <c r="AG21" s="562"/>
      <c r="AH21" s="566"/>
      <c r="AI21" s="567"/>
      <c r="AJ21" s="567"/>
      <c r="AK21" s="567"/>
      <c r="AL21" s="567"/>
      <c r="AM21" s="568"/>
      <c r="AN21" s="82"/>
      <c r="AO21" s="522"/>
      <c r="AP21" s="523"/>
      <c r="AQ21" s="523"/>
      <c r="AR21" s="523"/>
      <c r="AS21" s="523"/>
      <c r="AT21" s="524"/>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x14ac:dyDescent="0.25">
      <c r="A22" s="82"/>
      <c r="B22" s="505"/>
      <c r="C22" s="505"/>
      <c r="D22" s="506"/>
      <c r="E22" s="543" t="s">
        <v>198</v>
      </c>
      <c r="F22" s="544"/>
      <c r="G22" s="544"/>
      <c r="H22" s="544"/>
      <c r="I22" s="545"/>
      <c r="J22" s="578" t="str">
        <f>IF(AND('Mapa de Riesgos'!$H$12="Media",'Mapa de Riesgos'!$L$12="Leve"),CONCATENATE("R",'Mapa de Riesgos'!$A$12),"")</f>
        <v/>
      </c>
      <c r="K22" s="579"/>
      <c r="L22" s="579" t="str">
        <f>IF(AND('Mapa de Riesgos'!$H$19="Media",'Mapa de Riesgos'!$L$19="Leve"),CONCATENATE("R",'Mapa de Riesgos'!$A$19),"")</f>
        <v/>
      </c>
      <c r="M22" s="579"/>
      <c r="N22" s="579" t="str">
        <f>IF(AND('Mapa de Riesgos'!$H$26="Media",'Mapa de Riesgos'!$L$26="Leve"),CONCATENATE("R",'Mapa de Riesgos'!$A$26),"")</f>
        <v/>
      </c>
      <c r="O22" s="580"/>
      <c r="P22" s="578" t="str">
        <f>IF(AND('Mapa de Riesgos'!$H$12="Media",'Mapa de Riesgos'!$L$12="Menor"),CONCATENATE("R",'Mapa de Riesgos'!$A$12),"")</f>
        <v>R1</v>
      </c>
      <c r="Q22" s="579"/>
      <c r="R22" s="579" t="str">
        <f>IF(AND('Mapa de Riesgos'!$H$19="Media",'Mapa de Riesgos'!$L$19="Menor"),CONCATENATE("R",'Mapa de Riesgos'!$A$19),"")</f>
        <v/>
      </c>
      <c r="S22" s="579"/>
      <c r="T22" s="579" t="str">
        <f>IF(AND('Mapa de Riesgos'!$H$26="Media",'Mapa de Riesgos'!$L$26="Menor"),CONCATENATE("R",'Mapa de Riesgos'!$A$26),"")</f>
        <v/>
      </c>
      <c r="U22" s="580"/>
      <c r="V22" s="578" t="str">
        <f>IF(AND('Mapa de Riesgos'!$H$12="Media",'Mapa de Riesgos'!$L$12="Moderado"),CONCATENATE("R",'Mapa de Riesgos'!$A$12),"")</f>
        <v/>
      </c>
      <c r="W22" s="579"/>
      <c r="X22" s="579" t="str">
        <f>IF(AND('Mapa de Riesgos'!$H$19="Media",'Mapa de Riesgos'!$L$19="Moderado"),CONCATENATE("R",'Mapa de Riesgos'!$A$19),"")</f>
        <v>R2</v>
      </c>
      <c r="Y22" s="579"/>
      <c r="Z22" s="579" t="str">
        <f>IF(AND('Mapa de Riesgos'!$H$26="Media",'Mapa de Riesgos'!$L$26="Moderado"),CONCATENATE("R",'Mapa de Riesgos'!$A$26),"")</f>
        <v/>
      </c>
      <c r="AA22" s="580"/>
      <c r="AB22" s="554" t="str">
        <f>IF(AND('Mapa de Riesgos'!$H$12="Media",'Mapa de Riesgos'!$L$12="Mayor"),CONCATENATE("R",'Mapa de Riesgos'!$A$12),"")</f>
        <v/>
      </c>
      <c r="AC22" s="555"/>
      <c r="AD22" s="555" t="str">
        <f>IF(AND('Mapa de Riesgos'!$H$19="Media",'Mapa de Riesgos'!$L$19="Mayor"),CONCATENATE("R",'Mapa de Riesgos'!$A$19),"")</f>
        <v/>
      </c>
      <c r="AE22" s="555"/>
      <c r="AF22" s="555" t="str">
        <f>IF(AND('Mapa de Riesgos'!$H$26="Media",'Mapa de Riesgos'!$L$26="Mayor"),CONCATENATE("R",'Mapa de Riesgos'!$A$26),"")</f>
        <v>R3</v>
      </c>
      <c r="AG22" s="557"/>
      <c r="AH22" s="569" t="str">
        <f>IF(AND('Mapa de Riesgos'!$H$12="Media",'Mapa de Riesgos'!$L$12="Catastrófico"),CONCATENATE("R",'Mapa de Riesgos'!$A$12),"")</f>
        <v/>
      </c>
      <c r="AI22" s="570"/>
      <c r="AJ22" s="570" t="str">
        <f>IF(AND('Mapa de Riesgos'!$H$19="Media",'Mapa de Riesgos'!$L$19="Catastrófico"),CONCATENATE("R",'Mapa de Riesgos'!$A$19),"")</f>
        <v/>
      </c>
      <c r="AK22" s="570"/>
      <c r="AL22" s="570" t="str">
        <f>IF(AND('Mapa de Riesgos'!$H$26="Media",'Mapa de Riesgos'!$L$26="Catastrófico"),CONCATENATE("R",'Mapa de Riesgos'!$A$26),"")</f>
        <v/>
      </c>
      <c r="AM22" s="571"/>
      <c r="AN22" s="82"/>
      <c r="AO22" s="525" t="s">
        <v>199</v>
      </c>
      <c r="AP22" s="526"/>
      <c r="AQ22" s="526"/>
      <c r="AR22" s="526"/>
      <c r="AS22" s="526"/>
      <c r="AT22" s="527"/>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x14ac:dyDescent="0.25">
      <c r="A23" s="82"/>
      <c r="B23" s="505"/>
      <c r="C23" s="505"/>
      <c r="D23" s="506"/>
      <c r="E23" s="546"/>
      <c r="F23" s="547"/>
      <c r="G23" s="547"/>
      <c r="H23" s="547"/>
      <c r="I23" s="548"/>
      <c r="J23" s="572"/>
      <c r="K23" s="573"/>
      <c r="L23" s="573"/>
      <c r="M23" s="573"/>
      <c r="N23" s="573"/>
      <c r="O23" s="574"/>
      <c r="P23" s="572"/>
      <c r="Q23" s="573"/>
      <c r="R23" s="573"/>
      <c r="S23" s="573"/>
      <c r="T23" s="573"/>
      <c r="U23" s="574"/>
      <c r="V23" s="572"/>
      <c r="W23" s="573"/>
      <c r="X23" s="573"/>
      <c r="Y23" s="573"/>
      <c r="Z23" s="573"/>
      <c r="AA23" s="574"/>
      <c r="AB23" s="556"/>
      <c r="AC23" s="552"/>
      <c r="AD23" s="552"/>
      <c r="AE23" s="552"/>
      <c r="AF23" s="552"/>
      <c r="AG23" s="553"/>
      <c r="AH23" s="563"/>
      <c r="AI23" s="564"/>
      <c r="AJ23" s="564"/>
      <c r="AK23" s="564"/>
      <c r="AL23" s="564"/>
      <c r="AM23" s="565"/>
      <c r="AN23" s="82"/>
      <c r="AO23" s="528"/>
      <c r="AP23" s="529"/>
      <c r="AQ23" s="529"/>
      <c r="AR23" s="529"/>
      <c r="AS23" s="529"/>
      <c r="AT23" s="530"/>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x14ac:dyDescent="0.25">
      <c r="A24" s="82"/>
      <c r="B24" s="505"/>
      <c r="C24" s="505"/>
      <c r="D24" s="506"/>
      <c r="E24" s="546"/>
      <c r="F24" s="547"/>
      <c r="G24" s="547"/>
      <c r="H24" s="547"/>
      <c r="I24" s="548"/>
      <c r="J24" s="572" t="str">
        <f>IF(AND('Mapa de Riesgos'!$H$32="Media",'Mapa de Riesgos'!$L$32="Leve"),CONCATENATE("R",'Mapa de Riesgos'!$A$32),"")</f>
        <v/>
      </c>
      <c r="K24" s="573"/>
      <c r="L24" s="573" t="str">
        <f>IF(AND('Mapa de Riesgos'!$H$38="Media",'Mapa de Riesgos'!$L$38="Leve"),CONCATENATE("R",'Mapa de Riesgos'!$A$38),"")</f>
        <v/>
      </c>
      <c r="M24" s="573"/>
      <c r="N24" s="573" t="str">
        <f>IF(AND('Mapa de Riesgos'!$H$44="Media",'Mapa de Riesgos'!$L$44="Leve"),CONCATENATE("R",'Mapa de Riesgos'!$A$44),"")</f>
        <v/>
      </c>
      <c r="O24" s="574"/>
      <c r="P24" s="572" t="str">
        <f>IF(AND('Mapa de Riesgos'!$H$32="Media",'Mapa de Riesgos'!$L$32="Menor"),CONCATENATE("R",'Mapa de Riesgos'!$A$32),"")</f>
        <v/>
      </c>
      <c r="Q24" s="573"/>
      <c r="R24" s="573" t="str">
        <f>IF(AND('Mapa de Riesgos'!$H$38="Media",'Mapa de Riesgos'!$L$38="Menor"),CONCATENATE("R",'Mapa de Riesgos'!$A$38),"")</f>
        <v/>
      </c>
      <c r="S24" s="573"/>
      <c r="T24" s="573" t="str">
        <f>IF(AND('Mapa de Riesgos'!$H$44="Media",'Mapa de Riesgos'!$L$44="Menor"),CONCATENATE("R",'Mapa de Riesgos'!$A$44),"")</f>
        <v/>
      </c>
      <c r="U24" s="574"/>
      <c r="V24" s="572" t="str">
        <f>IF(AND('Mapa de Riesgos'!$H$32="Media",'Mapa de Riesgos'!$L$32="Moderado"),CONCATENATE("R",'Mapa de Riesgos'!$A$32),"")</f>
        <v>R4</v>
      </c>
      <c r="W24" s="573"/>
      <c r="X24" s="573" t="str">
        <f>IF(AND('Mapa de Riesgos'!$H$38="Media",'Mapa de Riesgos'!$L$38="Moderado"),CONCATENATE("R",'Mapa de Riesgos'!$A$38),"")</f>
        <v>R5</v>
      </c>
      <c r="Y24" s="573"/>
      <c r="Z24" s="573" t="str">
        <f>IF(AND('Mapa de Riesgos'!$H$44="Media",'Mapa de Riesgos'!$L$44="Moderado"),CONCATENATE("R",'Mapa de Riesgos'!$A$44),"")</f>
        <v/>
      </c>
      <c r="AA24" s="574"/>
      <c r="AB24" s="556" t="str">
        <f>IF(AND('Mapa de Riesgos'!$H$32="Media",'Mapa de Riesgos'!$L$32="Mayor"),CONCATENATE("R",'Mapa de Riesgos'!$A$32),"")</f>
        <v/>
      </c>
      <c r="AC24" s="552"/>
      <c r="AD24" s="552" t="str">
        <f>IF(AND('Mapa de Riesgos'!$H$38="Media",'Mapa de Riesgos'!$L$38="Mayor"),CONCATENATE("R",'Mapa de Riesgos'!$A$38),"")</f>
        <v/>
      </c>
      <c r="AE24" s="552"/>
      <c r="AF24" s="552" t="str">
        <f>IF(AND('Mapa de Riesgos'!$H$44="Media",'Mapa de Riesgos'!$L$44="Mayor"),CONCATENATE("R",'Mapa de Riesgos'!$A$44),"")</f>
        <v/>
      </c>
      <c r="AG24" s="553"/>
      <c r="AH24" s="563" t="str">
        <f>IF(AND('Mapa de Riesgos'!$H$32="Media",'Mapa de Riesgos'!$L$32="Catastrófico"),CONCATENATE("R",'Mapa de Riesgos'!$A$32),"")</f>
        <v/>
      </c>
      <c r="AI24" s="564"/>
      <c r="AJ24" s="564" t="str">
        <f>IF(AND('Mapa de Riesgos'!$H$38="Media",'Mapa de Riesgos'!$L$38="Catastrófico"),CONCATENATE("R",'Mapa de Riesgos'!$A$38),"")</f>
        <v/>
      </c>
      <c r="AK24" s="564"/>
      <c r="AL24" s="564" t="str">
        <f>IF(AND('Mapa de Riesgos'!$H$44="Media",'Mapa de Riesgos'!$L$44="Catastrófico"),CONCATENATE("R",'Mapa de Riesgos'!$A$44),"")</f>
        <v/>
      </c>
      <c r="AM24" s="565"/>
      <c r="AN24" s="82"/>
      <c r="AO24" s="528"/>
      <c r="AP24" s="529"/>
      <c r="AQ24" s="529"/>
      <c r="AR24" s="529"/>
      <c r="AS24" s="529"/>
      <c r="AT24" s="530"/>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x14ac:dyDescent="0.25">
      <c r="A25" s="82"/>
      <c r="B25" s="505"/>
      <c r="C25" s="505"/>
      <c r="D25" s="506"/>
      <c r="E25" s="546"/>
      <c r="F25" s="547"/>
      <c r="G25" s="547"/>
      <c r="H25" s="547"/>
      <c r="I25" s="548"/>
      <c r="J25" s="572"/>
      <c r="K25" s="573"/>
      <c r="L25" s="573"/>
      <c r="M25" s="573"/>
      <c r="N25" s="573"/>
      <c r="O25" s="574"/>
      <c r="P25" s="572"/>
      <c r="Q25" s="573"/>
      <c r="R25" s="573"/>
      <c r="S25" s="573"/>
      <c r="T25" s="573"/>
      <c r="U25" s="574"/>
      <c r="V25" s="572"/>
      <c r="W25" s="573"/>
      <c r="X25" s="573"/>
      <c r="Y25" s="573"/>
      <c r="Z25" s="573"/>
      <c r="AA25" s="574"/>
      <c r="AB25" s="556"/>
      <c r="AC25" s="552"/>
      <c r="AD25" s="552"/>
      <c r="AE25" s="552"/>
      <c r="AF25" s="552"/>
      <c r="AG25" s="553"/>
      <c r="AH25" s="563"/>
      <c r="AI25" s="564"/>
      <c r="AJ25" s="564"/>
      <c r="AK25" s="564"/>
      <c r="AL25" s="564"/>
      <c r="AM25" s="565"/>
      <c r="AN25" s="82"/>
      <c r="AO25" s="528"/>
      <c r="AP25" s="529"/>
      <c r="AQ25" s="529"/>
      <c r="AR25" s="529"/>
      <c r="AS25" s="529"/>
      <c r="AT25" s="530"/>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x14ac:dyDescent="0.25">
      <c r="A26" s="82"/>
      <c r="B26" s="505"/>
      <c r="C26" s="505"/>
      <c r="D26" s="506"/>
      <c r="E26" s="546"/>
      <c r="F26" s="547"/>
      <c r="G26" s="547"/>
      <c r="H26" s="547"/>
      <c r="I26" s="548"/>
      <c r="J26" s="572" t="str">
        <f>IF(AND('Mapa de Riesgos'!$H$50="Media",'Mapa de Riesgos'!$L$50="Leve"),CONCATENATE("R",'Mapa de Riesgos'!$A$50),"")</f>
        <v/>
      </c>
      <c r="K26" s="573"/>
      <c r="L26" s="573" t="str">
        <f>IF(AND('Mapa de Riesgos'!$H$56="Media",'Mapa de Riesgos'!$L$56="Leve"),CONCATENATE("R",'Mapa de Riesgos'!$A$56),"")</f>
        <v/>
      </c>
      <c r="M26" s="573"/>
      <c r="N26" s="573" t="str">
        <f>IF(AND('Mapa de Riesgos'!$H$62="Media",'Mapa de Riesgos'!$L$62="Leve"),CONCATENATE("R",'Mapa de Riesgos'!$A$62),"")</f>
        <v/>
      </c>
      <c r="O26" s="574"/>
      <c r="P26" s="572" t="str">
        <f>IF(AND('Mapa de Riesgos'!$H$50="Media",'Mapa de Riesgos'!$L$50="Menor"),CONCATENATE("R",'Mapa de Riesgos'!$A$50),"")</f>
        <v/>
      </c>
      <c r="Q26" s="573"/>
      <c r="R26" s="573" t="str">
        <f>IF(AND('Mapa de Riesgos'!$H$56="Media",'Mapa de Riesgos'!$L$56="Menor"),CONCATENATE("R",'Mapa de Riesgos'!$A$56),"")</f>
        <v/>
      </c>
      <c r="S26" s="573"/>
      <c r="T26" s="573" t="str">
        <f>IF(AND('Mapa de Riesgos'!$H$62="Media",'Mapa de Riesgos'!$L$62="Menor"),CONCATENATE("R",'Mapa de Riesgos'!$A$62),"")</f>
        <v/>
      </c>
      <c r="U26" s="574"/>
      <c r="V26" s="572" t="str">
        <f>IF(AND('Mapa de Riesgos'!$H$50="Media",'Mapa de Riesgos'!$L$50="Moderado"),CONCATENATE("R",'Mapa de Riesgos'!$A$50),"")</f>
        <v>R7</v>
      </c>
      <c r="W26" s="573"/>
      <c r="X26" s="573" t="str">
        <f>IF(AND('Mapa de Riesgos'!$H$56="Media",'Mapa de Riesgos'!$L$56="Moderado"),CONCATENATE("R",'Mapa de Riesgos'!$A$56),"")</f>
        <v/>
      </c>
      <c r="Y26" s="573"/>
      <c r="Z26" s="573" t="str">
        <f>IF(AND('Mapa de Riesgos'!$H$62="Media",'Mapa de Riesgos'!$L$62="Moderado"),CONCATENATE("R",'Mapa de Riesgos'!$A$62),"")</f>
        <v/>
      </c>
      <c r="AA26" s="574"/>
      <c r="AB26" s="556" t="str">
        <f>IF(AND('Mapa de Riesgos'!$H$50="Media",'Mapa de Riesgos'!$L$50="Mayor"),CONCATENATE("R",'Mapa de Riesgos'!$A$50),"")</f>
        <v/>
      </c>
      <c r="AC26" s="552"/>
      <c r="AD26" s="552" t="str">
        <f>IF(AND('Mapa de Riesgos'!$H$56="Media",'Mapa de Riesgos'!$L$56="Mayor"),CONCATENATE("R",'Mapa de Riesgos'!$A$56),"")</f>
        <v/>
      </c>
      <c r="AE26" s="552"/>
      <c r="AF26" s="552" t="str">
        <f>IF(AND('Mapa de Riesgos'!$H$62="Media",'Mapa de Riesgos'!$L$62="Mayor"),CONCATENATE("R",'Mapa de Riesgos'!$A$62),"")</f>
        <v/>
      </c>
      <c r="AG26" s="553"/>
      <c r="AH26" s="563" t="str">
        <f>IF(AND('Mapa de Riesgos'!$H$50="Media",'Mapa de Riesgos'!$L$50="Catastrófico"),CONCATENATE("R",'Mapa de Riesgos'!$A$50),"")</f>
        <v/>
      </c>
      <c r="AI26" s="564"/>
      <c r="AJ26" s="564" t="str">
        <f>IF(AND('Mapa de Riesgos'!$H$56="Media",'Mapa de Riesgos'!$L$56="Catastrófico"),CONCATENATE("R",'Mapa de Riesgos'!$A$56),"")</f>
        <v/>
      </c>
      <c r="AK26" s="564"/>
      <c r="AL26" s="564" t="str">
        <f>IF(AND('Mapa de Riesgos'!$H$62="Media",'Mapa de Riesgos'!$L$62="Catastrófico"),CONCATENATE("R",'Mapa de Riesgos'!$A$62),"")</f>
        <v/>
      </c>
      <c r="AM26" s="565"/>
      <c r="AN26" s="82"/>
      <c r="AO26" s="528"/>
      <c r="AP26" s="529"/>
      <c r="AQ26" s="529"/>
      <c r="AR26" s="529"/>
      <c r="AS26" s="529"/>
      <c r="AT26" s="530"/>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x14ac:dyDescent="0.25">
      <c r="A27" s="82"/>
      <c r="B27" s="505"/>
      <c r="C27" s="505"/>
      <c r="D27" s="506"/>
      <c r="E27" s="546"/>
      <c r="F27" s="547"/>
      <c r="G27" s="547"/>
      <c r="H27" s="547"/>
      <c r="I27" s="548"/>
      <c r="J27" s="572"/>
      <c r="K27" s="573"/>
      <c r="L27" s="573"/>
      <c r="M27" s="573"/>
      <c r="N27" s="573"/>
      <c r="O27" s="574"/>
      <c r="P27" s="572"/>
      <c r="Q27" s="573"/>
      <c r="R27" s="573"/>
      <c r="S27" s="573"/>
      <c r="T27" s="573"/>
      <c r="U27" s="574"/>
      <c r="V27" s="572"/>
      <c r="W27" s="573"/>
      <c r="X27" s="573"/>
      <c r="Y27" s="573"/>
      <c r="Z27" s="573"/>
      <c r="AA27" s="574"/>
      <c r="AB27" s="556"/>
      <c r="AC27" s="552"/>
      <c r="AD27" s="552"/>
      <c r="AE27" s="552"/>
      <c r="AF27" s="552"/>
      <c r="AG27" s="553"/>
      <c r="AH27" s="563"/>
      <c r="AI27" s="564"/>
      <c r="AJ27" s="564"/>
      <c r="AK27" s="564"/>
      <c r="AL27" s="564"/>
      <c r="AM27" s="565"/>
      <c r="AN27" s="82"/>
      <c r="AO27" s="528"/>
      <c r="AP27" s="529"/>
      <c r="AQ27" s="529"/>
      <c r="AR27" s="529"/>
      <c r="AS27" s="529"/>
      <c r="AT27" s="530"/>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x14ac:dyDescent="0.25">
      <c r="A28" s="82"/>
      <c r="B28" s="505"/>
      <c r="C28" s="505"/>
      <c r="D28" s="506"/>
      <c r="E28" s="546"/>
      <c r="F28" s="547"/>
      <c r="G28" s="547"/>
      <c r="H28" s="547"/>
      <c r="I28" s="548"/>
      <c r="J28" s="572" t="str">
        <f>IF(AND('Mapa de Riesgos'!$H$68="Media",'Mapa de Riesgos'!$L$68="Leve"),CONCATENATE("R",'Mapa de Riesgos'!$A$68),"")</f>
        <v/>
      </c>
      <c r="K28" s="573"/>
      <c r="L28" s="573" t="str">
        <f>IF(AND('Mapa de Riesgos'!$H$74="Media",'Mapa de Riesgos'!$L$74="Leve"),CONCATENATE("R",'Mapa de Riesgos'!$A$74),"")</f>
        <v/>
      </c>
      <c r="M28" s="573"/>
      <c r="N28" s="573" t="str">
        <f>IF(AND('Mapa de Riesgos'!$H$80="Media",'Mapa de Riesgos'!$L$80="Leve"),CONCATENATE("R",'Mapa de Riesgos'!$A$80),"")</f>
        <v/>
      </c>
      <c r="O28" s="574"/>
      <c r="P28" s="572" t="str">
        <f>IF(AND('Mapa de Riesgos'!$H$68="Media",'Mapa de Riesgos'!$L$68="Menor"),CONCATENATE("R",'Mapa de Riesgos'!$A$68),"")</f>
        <v/>
      </c>
      <c r="Q28" s="573"/>
      <c r="R28" s="573" t="str">
        <f>IF(AND('Mapa de Riesgos'!$H$74="Media",'Mapa de Riesgos'!$L$74="Menor"),CONCATENATE("R",'Mapa de Riesgos'!$A$74),"")</f>
        <v/>
      </c>
      <c r="S28" s="573"/>
      <c r="T28" s="573" t="str">
        <f>IF(AND('Mapa de Riesgos'!$H$80="Media",'Mapa de Riesgos'!$L$80="Menor"),CONCATENATE("R",'Mapa de Riesgos'!$A$80),"")</f>
        <v/>
      </c>
      <c r="U28" s="574"/>
      <c r="V28" s="572" t="str">
        <f>IF(AND('Mapa de Riesgos'!$H$68="Media",'Mapa de Riesgos'!$L$68="Moderado"),CONCATENATE("R",'Mapa de Riesgos'!$A$68),"")</f>
        <v/>
      </c>
      <c r="W28" s="573"/>
      <c r="X28" s="573" t="str">
        <f>IF(AND('Mapa de Riesgos'!$H$74="Media",'Mapa de Riesgos'!$L$74="Moderado"),CONCATENATE("R",'Mapa de Riesgos'!$A$74),"")</f>
        <v/>
      </c>
      <c r="Y28" s="573"/>
      <c r="Z28" s="573" t="str">
        <f>IF(AND('Mapa de Riesgos'!$H$80="Media",'Mapa de Riesgos'!$L$80="Moderado"),CONCATENATE("R",'Mapa de Riesgos'!$A$80),"")</f>
        <v/>
      </c>
      <c r="AA28" s="574"/>
      <c r="AB28" s="556" t="str">
        <f>IF(AND('Mapa de Riesgos'!$H$68="Media",'Mapa de Riesgos'!$L$68="Mayor"),CONCATENATE("R",'Mapa de Riesgos'!$A$68),"")</f>
        <v/>
      </c>
      <c r="AC28" s="552"/>
      <c r="AD28" s="552" t="str">
        <f>IF(AND('Mapa de Riesgos'!$H$74="Media",'Mapa de Riesgos'!$L$74="Mayor"),CONCATENATE("R",'Mapa de Riesgos'!$A$74),"")</f>
        <v/>
      </c>
      <c r="AE28" s="552"/>
      <c r="AF28" s="552" t="str">
        <f>IF(AND('Mapa de Riesgos'!$H$80="Media",'Mapa de Riesgos'!$L$80="Mayor"),CONCATENATE("R",'Mapa de Riesgos'!$A$80),"")</f>
        <v/>
      </c>
      <c r="AG28" s="553"/>
      <c r="AH28" s="563" t="str">
        <f>IF(AND('Mapa de Riesgos'!$H$68="Media",'Mapa de Riesgos'!$L$68="Catastrófico"),CONCATENATE("R",'Mapa de Riesgos'!$A$68),"")</f>
        <v/>
      </c>
      <c r="AI28" s="564"/>
      <c r="AJ28" s="564" t="str">
        <f>IF(AND('Mapa de Riesgos'!$H$74="Media",'Mapa de Riesgos'!$L$74="Catastrófico"),CONCATENATE("R",'Mapa de Riesgos'!$A$74),"")</f>
        <v/>
      </c>
      <c r="AK28" s="564"/>
      <c r="AL28" s="564" t="str">
        <f>IF(AND('Mapa de Riesgos'!$H$80="Media",'Mapa de Riesgos'!$L$80="Catastrófico"),CONCATENATE("R",'Mapa de Riesgos'!$A$80),"")</f>
        <v/>
      </c>
      <c r="AM28" s="565"/>
      <c r="AN28" s="82"/>
      <c r="AO28" s="528"/>
      <c r="AP28" s="529"/>
      <c r="AQ28" s="529"/>
      <c r="AR28" s="529"/>
      <c r="AS28" s="529"/>
      <c r="AT28" s="530"/>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x14ac:dyDescent="0.3">
      <c r="A29" s="82"/>
      <c r="B29" s="505"/>
      <c r="C29" s="505"/>
      <c r="D29" s="506"/>
      <c r="E29" s="549"/>
      <c r="F29" s="550"/>
      <c r="G29" s="550"/>
      <c r="H29" s="550"/>
      <c r="I29" s="551"/>
      <c r="J29" s="572"/>
      <c r="K29" s="573"/>
      <c r="L29" s="573"/>
      <c r="M29" s="573"/>
      <c r="N29" s="573"/>
      <c r="O29" s="574"/>
      <c r="P29" s="575"/>
      <c r="Q29" s="576"/>
      <c r="R29" s="576"/>
      <c r="S29" s="576"/>
      <c r="T29" s="576"/>
      <c r="U29" s="577"/>
      <c r="V29" s="575"/>
      <c r="W29" s="576"/>
      <c r="X29" s="576"/>
      <c r="Y29" s="576"/>
      <c r="Z29" s="576"/>
      <c r="AA29" s="577"/>
      <c r="AB29" s="560"/>
      <c r="AC29" s="561"/>
      <c r="AD29" s="561"/>
      <c r="AE29" s="561"/>
      <c r="AF29" s="561"/>
      <c r="AG29" s="562"/>
      <c r="AH29" s="566"/>
      <c r="AI29" s="567"/>
      <c r="AJ29" s="567"/>
      <c r="AK29" s="567"/>
      <c r="AL29" s="567"/>
      <c r="AM29" s="568"/>
      <c r="AN29" s="82"/>
      <c r="AO29" s="531"/>
      <c r="AP29" s="532"/>
      <c r="AQ29" s="532"/>
      <c r="AR29" s="532"/>
      <c r="AS29" s="532"/>
      <c r="AT29" s="533"/>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x14ac:dyDescent="0.25">
      <c r="A30" s="82"/>
      <c r="B30" s="505"/>
      <c r="C30" s="505"/>
      <c r="D30" s="506"/>
      <c r="E30" s="543" t="s">
        <v>200</v>
      </c>
      <c r="F30" s="544"/>
      <c r="G30" s="544"/>
      <c r="H30" s="544"/>
      <c r="I30" s="544"/>
      <c r="J30" s="587" t="str">
        <f>IF(AND('Mapa de Riesgos'!$H$12="Baja",'Mapa de Riesgos'!$L$12="Leve"),CONCATENATE("R",'Mapa de Riesgos'!$A$12),"")</f>
        <v/>
      </c>
      <c r="K30" s="588"/>
      <c r="L30" s="588" t="str">
        <f>IF(AND('Mapa de Riesgos'!$H$19="Baja",'Mapa de Riesgos'!$L$19="Leve"),CONCATENATE("R",'Mapa de Riesgos'!$A$19),"")</f>
        <v/>
      </c>
      <c r="M30" s="588"/>
      <c r="N30" s="588" t="str">
        <f>IF(AND('Mapa de Riesgos'!$H$26="Baja",'Mapa de Riesgos'!$L$26="Leve"),CONCATENATE("R",'Mapa de Riesgos'!$A$26),"")</f>
        <v/>
      </c>
      <c r="O30" s="589"/>
      <c r="P30" s="579" t="str">
        <f>IF(AND('Mapa de Riesgos'!$H$12="Baja",'Mapa de Riesgos'!$L$12="Menor"),CONCATENATE("R",'Mapa de Riesgos'!$A$12),"")</f>
        <v/>
      </c>
      <c r="Q30" s="579"/>
      <c r="R30" s="579" t="str">
        <f>IF(AND('Mapa de Riesgos'!$H$19="Baja",'Mapa de Riesgos'!$L$19="Menor"),CONCATENATE("R",'Mapa de Riesgos'!$A$19),"")</f>
        <v/>
      </c>
      <c r="S30" s="579"/>
      <c r="T30" s="579" t="str">
        <f>IF(AND('Mapa de Riesgos'!$H$26="Baja",'Mapa de Riesgos'!$L$26="Menor"),CONCATENATE("R",'Mapa de Riesgos'!$A$26),"")</f>
        <v/>
      </c>
      <c r="U30" s="580"/>
      <c r="V30" s="578" t="str">
        <f>IF(AND('Mapa de Riesgos'!$H$12="Baja",'Mapa de Riesgos'!$L$12="Moderado"),CONCATENATE("R",'Mapa de Riesgos'!$A$12),"")</f>
        <v/>
      </c>
      <c r="W30" s="579"/>
      <c r="X30" s="579" t="str">
        <f>IF(AND('Mapa de Riesgos'!$H$19="Baja",'Mapa de Riesgos'!$L$19="Moderado"),CONCATENATE("R",'Mapa de Riesgos'!$A$19),"")</f>
        <v/>
      </c>
      <c r="Y30" s="579"/>
      <c r="Z30" s="579" t="str">
        <f>IF(AND('Mapa de Riesgos'!$H$26="Baja",'Mapa de Riesgos'!$L$26="Moderado"),CONCATENATE("R",'Mapa de Riesgos'!$A$26),"")</f>
        <v/>
      </c>
      <c r="AA30" s="580"/>
      <c r="AB30" s="554" t="str">
        <f>IF(AND('Mapa de Riesgos'!$H$12="Baja",'Mapa de Riesgos'!$L$12="Mayor"),CONCATENATE("R",'Mapa de Riesgos'!$A$12),"")</f>
        <v/>
      </c>
      <c r="AC30" s="555"/>
      <c r="AD30" s="555" t="str">
        <f>IF(AND('Mapa de Riesgos'!$H$19="Baja",'Mapa de Riesgos'!$L$19="Mayor"),CONCATENATE("R",'Mapa de Riesgos'!$A$19),"")</f>
        <v/>
      </c>
      <c r="AE30" s="555"/>
      <c r="AF30" s="555" t="str">
        <f>IF(AND('Mapa de Riesgos'!$H$26="Baja",'Mapa de Riesgos'!$L$26="Mayor"),CONCATENATE("R",'Mapa de Riesgos'!$A$26),"")</f>
        <v/>
      </c>
      <c r="AG30" s="557"/>
      <c r="AH30" s="569" t="str">
        <f>IF(AND('Mapa de Riesgos'!$H$12="Baja",'Mapa de Riesgos'!$L$12="Catastrófico"),CONCATENATE("R",'Mapa de Riesgos'!$A$12),"")</f>
        <v/>
      </c>
      <c r="AI30" s="570"/>
      <c r="AJ30" s="570" t="str">
        <f>IF(AND('Mapa de Riesgos'!$H$19="Baja",'Mapa de Riesgos'!$L$19="Catastrófico"),CONCATENATE("R",'Mapa de Riesgos'!$A$19),"")</f>
        <v/>
      </c>
      <c r="AK30" s="570"/>
      <c r="AL30" s="570" t="str">
        <f>IF(AND('Mapa de Riesgos'!$H$26="Baja",'Mapa de Riesgos'!$L$26="Catastrófico"),CONCATENATE("R",'Mapa de Riesgos'!$A$26),"")</f>
        <v/>
      </c>
      <c r="AM30" s="571"/>
      <c r="AN30" s="82"/>
      <c r="AO30" s="534" t="s">
        <v>201</v>
      </c>
      <c r="AP30" s="535"/>
      <c r="AQ30" s="535"/>
      <c r="AR30" s="535"/>
      <c r="AS30" s="535"/>
      <c r="AT30" s="536"/>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x14ac:dyDescent="0.25">
      <c r="A31" s="82"/>
      <c r="B31" s="505"/>
      <c r="C31" s="505"/>
      <c r="D31" s="506"/>
      <c r="E31" s="546"/>
      <c r="F31" s="547"/>
      <c r="G31" s="547"/>
      <c r="H31" s="547"/>
      <c r="I31" s="547"/>
      <c r="J31" s="583"/>
      <c r="K31" s="581"/>
      <c r="L31" s="581"/>
      <c r="M31" s="581"/>
      <c r="N31" s="581"/>
      <c r="O31" s="582"/>
      <c r="P31" s="573"/>
      <c r="Q31" s="573"/>
      <c r="R31" s="573"/>
      <c r="S31" s="573"/>
      <c r="T31" s="573"/>
      <c r="U31" s="574"/>
      <c r="V31" s="572"/>
      <c r="W31" s="573"/>
      <c r="X31" s="573"/>
      <c r="Y31" s="573"/>
      <c r="Z31" s="573"/>
      <c r="AA31" s="574"/>
      <c r="AB31" s="556"/>
      <c r="AC31" s="552"/>
      <c r="AD31" s="552"/>
      <c r="AE31" s="552"/>
      <c r="AF31" s="552"/>
      <c r="AG31" s="553"/>
      <c r="AH31" s="563"/>
      <c r="AI31" s="564"/>
      <c r="AJ31" s="564"/>
      <c r="AK31" s="564"/>
      <c r="AL31" s="564"/>
      <c r="AM31" s="565"/>
      <c r="AN31" s="82"/>
      <c r="AO31" s="537"/>
      <c r="AP31" s="538"/>
      <c r="AQ31" s="538"/>
      <c r="AR31" s="538"/>
      <c r="AS31" s="538"/>
      <c r="AT31" s="539"/>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x14ac:dyDescent="0.25">
      <c r="A32" s="82"/>
      <c r="B32" s="505"/>
      <c r="C32" s="505"/>
      <c r="D32" s="506"/>
      <c r="E32" s="546"/>
      <c r="F32" s="547"/>
      <c r="G32" s="547"/>
      <c r="H32" s="547"/>
      <c r="I32" s="547"/>
      <c r="J32" s="583" t="str">
        <f>IF(AND('Mapa de Riesgos'!$H$32="Baja",'Mapa de Riesgos'!$L$32="Leve"),CONCATENATE("R",'Mapa de Riesgos'!$A$32),"")</f>
        <v/>
      </c>
      <c r="K32" s="581"/>
      <c r="L32" s="581" t="str">
        <f>IF(AND('Mapa de Riesgos'!$H$38="Baja",'Mapa de Riesgos'!$L$38="Leve"),CONCATENATE("R",'Mapa de Riesgos'!$A$38),"")</f>
        <v/>
      </c>
      <c r="M32" s="581"/>
      <c r="N32" s="581" t="str">
        <f>IF(AND('Mapa de Riesgos'!$H$44="Baja",'Mapa de Riesgos'!$L$44="Leve"),CONCATENATE("R",'Mapa de Riesgos'!$A$44),"")</f>
        <v/>
      </c>
      <c r="O32" s="582"/>
      <c r="P32" s="573" t="str">
        <f>IF(AND('Mapa de Riesgos'!$H$32="Baja",'Mapa de Riesgos'!$L$32="Menor"),CONCATENATE("R",'Mapa de Riesgos'!$A$32),"")</f>
        <v/>
      </c>
      <c r="Q32" s="573"/>
      <c r="R32" s="573" t="str">
        <f>IF(AND('Mapa de Riesgos'!$H$38="Baja",'Mapa de Riesgos'!$L$38="Menor"),CONCATENATE("R",'Mapa de Riesgos'!$A$38),"")</f>
        <v/>
      </c>
      <c r="S32" s="573"/>
      <c r="T32" s="573" t="str">
        <f>IF(AND('Mapa de Riesgos'!$H$44="Baja",'Mapa de Riesgos'!$L$44="Menor"),CONCATENATE("R",'Mapa de Riesgos'!$A$44),"")</f>
        <v/>
      </c>
      <c r="U32" s="574"/>
      <c r="V32" s="572" t="str">
        <f>IF(AND('Mapa de Riesgos'!$H$32="Baja",'Mapa de Riesgos'!$L$32="Moderado"),CONCATENATE("R",'Mapa de Riesgos'!$A$32),"")</f>
        <v/>
      </c>
      <c r="W32" s="573"/>
      <c r="X32" s="573" t="str">
        <f>IF(AND('Mapa de Riesgos'!$H$38="Baja",'Mapa de Riesgos'!$L$38="Moderado"),CONCATENATE("R",'Mapa de Riesgos'!$A$38),"")</f>
        <v/>
      </c>
      <c r="Y32" s="573"/>
      <c r="Z32" s="573" t="str">
        <f>IF(AND('Mapa de Riesgos'!$H$44="Baja",'Mapa de Riesgos'!$L$44="Moderado"),CONCATENATE("R",'Mapa de Riesgos'!$A$44),"")</f>
        <v/>
      </c>
      <c r="AA32" s="574"/>
      <c r="AB32" s="556" t="str">
        <f>IF(AND('Mapa de Riesgos'!$H$32="Baja",'Mapa de Riesgos'!$L$32="Mayor"),CONCATENATE("R",'Mapa de Riesgos'!$A$32),"")</f>
        <v/>
      </c>
      <c r="AC32" s="552"/>
      <c r="AD32" s="552" t="str">
        <f>IF(AND('Mapa de Riesgos'!$H$38="Baja",'Mapa de Riesgos'!$L$38="Mayor"),CONCATENATE("R",'Mapa de Riesgos'!$A$38),"")</f>
        <v/>
      </c>
      <c r="AE32" s="552"/>
      <c r="AF32" s="552" t="str">
        <f>IF(AND('Mapa de Riesgos'!$H$44="Baja",'Mapa de Riesgos'!$L$44="Mayor"),CONCATENATE("R",'Mapa de Riesgos'!$A$44),"")</f>
        <v/>
      </c>
      <c r="AG32" s="553"/>
      <c r="AH32" s="563" t="str">
        <f>IF(AND('Mapa de Riesgos'!$H$32="Baja",'Mapa de Riesgos'!$L$32="Catastrófico"),CONCATENATE("R",'Mapa de Riesgos'!$A$32),"")</f>
        <v/>
      </c>
      <c r="AI32" s="564"/>
      <c r="AJ32" s="564" t="str">
        <f>IF(AND('Mapa de Riesgos'!$H$38="Baja",'Mapa de Riesgos'!$L$38="Catastrófico"),CONCATENATE("R",'Mapa de Riesgos'!$A$38),"")</f>
        <v/>
      </c>
      <c r="AK32" s="564"/>
      <c r="AL32" s="564" t="str">
        <f>IF(AND('Mapa de Riesgos'!$H$44="Baja",'Mapa de Riesgos'!$L$44="Catastrófico"),CONCATENATE("R",'Mapa de Riesgos'!$A$44),"")</f>
        <v/>
      </c>
      <c r="AM32" s="565"/>
      <c r="AN32" s="82"/>
      <c r="AO32" s="537"/>
      <c r="AP32" s="538"/>
      <c r="AQ32" s="538"/>
      <c r="AR32" s="538"/>
      <c r="AS32" s="538"/>
      <c r="AT32" s="539"/>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x14ac:dyDescent="0.25">
      <c r="A33" s="82"/>
      <c r="B33" s="505"/>
      <c r="C33" s="505"/>
      <c r="D33" s="506"/>
      <c r="E33" s="546"/>
      <c r="F33" s="547"/>
      <c r="G33" s="547"/>
      <c r="H33" s="547"/>
      <c r="I33" s="547"/>
      <c r="J33" s="583"/>
      <c r="K33" s="581"/>
      <c r="L33" s="581"/>
      <c r="M33" s="581"/>
      <c r="N33" s="581"/>
      <c r="O33" s="582"/>
      <c r="P33" s="573"/>
      <c r="Q33" s="573"/>
      <c r="R33" s="573"/>
      <c r="S33" s="573"/>
      <c r="T33" s="573"/>
      <c r="U33" s="574"/>
      <c r="V33" s="572"/>
      <c r="W33" s="573"/>
      <c r="X33" s="573"/>
      <c r="Y33" s="573"/>
      <c r="Z33" s="573"/>
      <c r="AA33" s="574"/>
      <c r="AB33" s="556"/>
      <c r="AC33" s="552"/>
      <c r="AD33" s="552"/>
      <c r="AE33" s="552"/>
      <c r="AF33" s="552"/>
      <c r="AG33" s="553"/>
      <c r="AH33" s="563"/>
      <c r="AI33" s="564"/>
      <c r="AJ33" s="564"/>
      <c r="AK33" s="564"/>
      <c r="AL33" s="564"/>
      <c r="AM33" s="565"/>
      <c r="AN33" s="82"/>
      <c r="AO33" s="537"/>
      <c r="AP33" s="538"/>
      <c r="AQ33" s="538"/>
      <c r="AR33" s="538"/>
      <c r="AS33" s="538"/>
      <c r="AT33" s="539"/>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x14ac:dyDescent="0.25">
      <c r="A34" s="82"/>
      <c r="B34" s="505"/>
      <c r="C34" s="505"/>
      <c r="D34" s="506"/>
      <c r="E34" s="546"/>
      <c r="F34" s="547"/>
      <c r="G34" s="547"/>
      <c r="H34" s="547"/>
      <c r="I34" s="547"/>
      <c r="J34" s="583" t="str">
        <f>IF(AND('Mapa de Riesgos'!$H$50="Baja",'Mapa de Riesgos'!$L$50="Leve"),CONCATENATE("R",'Mapa de Riesgos'!$A$50),"")</f>
        <v/>
      </c>
      <c r="K34" s="581"/>
      <c r="L34" s="581" t="str">
        <f>IF(AND('Mapa de Riesgos'!$H$56="Baja",'Mapa de Riesgos'!$L$56="Leve"),CONCATENATE("R",'Mapa de Riesgos'!$A$56),"")</f>
        <v/>
      </c>
      <c r="M34" s="581"/>
      <c r="N34" s="581" t="str">
        <f>IF(AND('Mapa de Riesgos'!$H$62="Baja",'Mapa de Riesgos'!$L$62="Leve"),CONCATENATE("R",'Mapa de Riesgos'!$A$62),"")</f>
        <v/>
      </c>
      <c r="O34" s="582"/>
      <c r="P34" s="573" t="str">
        <f>IF(AND('Mapa de Riesgos'!$H$50="Baja",'Mapa de Riesgos'!$L$50="Menor"),CONCATENATE("R",'Mapa de Riesgos'!$A$50),"")</f>
        <v/>
      </c>
      <c r="Q34" s="573"/>
      <c r="R34" s="573" t="str">
        <f>IF(AND('Mapa de Riesgos'!$H$56="Baja",'Mapa de Riesgos'!$L$56="Menor"),CONCATENATE("R",'Mapa de Riesgos'!$A$56),"")</f>
        <v/>
      </c>
      <c r="S34" s="573"/>
      <c r="T34" s="573" t="str">
        <f>IF(AND('Mapa de Riesgos'!$H$62="Baja",'Mapa de Riesgos'!$L$62="Menor"),CONCATENATE("R",'Mapa de Riesgos'!$A$62),"")</f>
        <v/>
      </c>
      <c r="U34" s="574"/>
      <c r="V34" s="572" t="str">
        <f>IF(AND('Mapa de Riesgos'!$H$50="Baja",'Mapa de Riesgos'!$L$50="Moderado"),CONCATENATE("R",'Mapa de Riesgos'!$A$50),"")</f>
        <v/>
      </c>
      <c r="W34" s="573"/>
      <c r="X34" s="573" t="str">
        <f>IF(AND('Mapa de Riesgos'!$H$56="Baja",'Mapa de Riesgos'!$L$56="Moderado"),CONCATENATE("R",'Mapa de Riesgos'!$A$56),"")</f>
        <v/>
      </c>
      <c r="Y34" s="573"/>
      <c r="Z34" s="573" t="str">
        <f>IF(AND('Mapa de Riesgos'!$H$62="Baja",'Mapa de Riesgos'!$L$62="Moderado"),CONCATENATE("R",'Mapa de Riesgos'!$A$62),"")</f>
        <v/>
      </c>
      <c r="AA34" s="574"/>
      <c r="AB34" s="556" t="str">
        <f>IF(AND('Mapa de Riesgos'!$H$50="Baja",'Mapa de Riesgos'!$L$50="Mayor"),CONCATENATE("R",'Mapa de Riesgos'!$A$50),"")</f>
        <v/>
      </c>
      <c r="AC34" s="552"/>
      <c r="AD34" s="552" t="str">
        <f>IF(AND('Mapa de Riesgos'!$H$56="Baja",'Mapa de Riesgos'!$L$56="Mayor"),CONCATENATE("R",'Mapa de Riesgos'!$A$56),"")</f>
        <v/>
      </c>
      <c r="AE34" s="552"/>
      <c r="AF34" s="552" t="str">
        <f>IF(AND('Mapa de Riesgos'!$H$62="Baja",'Mapa de Riesgos'!$L$62="Mayor"),CONCATENATE("R",'Mapa de Riesgos'!$A$62),"")</f>
        <v/>
      </c>
      <c r="AG34" s="553"/>
      <c r="AH34" s="563" t="str">
        <f>IF(AND('Mapa de Riesgos'!$H$50="Baja",'Mapa de Riesgos'!$L$50="Catastrófico"),CONCATENATE("R",'Mapa de Riesgos'!$A$50),"")</f>
        <v/>
      </c>
      <c r="AI34" s="564"/>
      <c r="AJ34" s="564" t="str">
        <f>IF(AND('Mapa de Riesgos'!$H$56="Baja",'Mapa de Riesgos'!$L$56="Catastrófico"),CONCATENATE("R",'Mapa de Riesgos'!$A$56),"")</f>
        <v/>
      </c>
      <c r="AK34" s="564"/>
      <c r="AL34" s="564" t="str">
        <f>IF(AND('Mapa de Riesgos'!$H$62="Baja",'Mapa de Riesgos'!$L$62="Catastrófico"),CONCATENATE("R",'Mapa de Riesgos'!$A$62),"")</f>
        <v/>
      </c>
      <c r="AM34" s="565"/>
      <c r="AN34" s="82"/>
      <c r="AO34" s="537"/>
      <c r="AP34" s="538"/>
      <c r="AQ34" s="538"/>
      <c r="AR34" s="538"/>
      <c r="AS34" s="538"/>
      <c r="AT34" s="539"/>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x14ac:dyDescent="0.25">
      <c r="A35" s="82"/>
      <c r="B35" s="505"/>
      <c r="C35" s="505"/>
      <c r="D35" s="506"/>
      <c r="E35" s="546"/>
      <c r="F35" s="547"/>
      <c r="G35" s="547"/>
      <c r="H35" s="547"/>
      <c r="I35" s="547"/>
      <c r="J35" s="583"/>
      <c r="K35" s="581"/>
      <c r="L35" s="581"/>
      <c r="M35" s="581"/>
      <c r="N35" s="581"/>
      <c r="O35" s="582"/>
      <c r="P35" s="573"/>
      <c r="Q35" s="573"/>
      <c r="R35" s="573"/>
      <c r="S35" s="573"/>
      <c r="T35" s="573"/>
      <c r="U35" s="574"/>
      <c r="V35" s="572"/>
      <c r="W35" s="573"/>
      <c r="X35" s="573"/>
      <c r="Y35" s="573"/>
      <c r="Z35" s="573"/>
      <c r="AA35" s="574"/>
      <c r="AB35" s="556"/>
      <c r="AC35" s="552"/>
      <c r="AD35" s="552"/>
      <c r="AE35" s="552"/>
      <c r="AF35" s="552"/>
      <c r="AG35" s="553"/>
      <c r="AH35" s="563"/>
      <c r="AI35" s="564"/>
      <c r="AJ35" s="564"/>
      <c r="AK35" s="564"/>
      <c r="AL35" s="564"/>
      <c r="AM35" s="565"/>
      <c r="AN35" s="82"/>
      <c r="AO35" s="537"/>
      <c r="AP35" s="538"/>
      <c r="AQ35" s="538"/>
      <c r="AR35" s="538"/>
      <c r="AS35" s="538"/>
      <c r="AT35" s="539"/>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x14ac:dyDescent="0.25">
      <c r="A36" s="82"/>
      <c r="B36" s="505"/>
      <c r="C36" s="505"/>
      <c r="D36" s="506"/>
      <c r="E36" s="546"/>
      <c r="F36" s="547"/>
      <c r="G36" s="547"/>
      <c r="H36" s="547"/>
      <c r="I36" s="547"/>
      <c r="J36" s="583" t="str">
        <f>IF(AND('Mapa de Riesgos'!$H$68="Baja",'Mapa de Riesgos'!$L$68="Leve"),CONCATENATE("R",'Mapa de Riesgos'!$A$68),"")</f>
        <v/>
      </c>
      <c r="K36" s="581"/>
      <c r="L36" s="581" t="str">
        <f>IF(AND('Mapa de Riesgos'!$H$74="Baja",'Mapa de Riesgos'!$L$74="Leve"),CONCATENATE("R",'Mapa de Riesgos'!$A$74),"")</f>
        <v/>
      </c>
      <c r="M36" s="581"/>
      <c r="N36" s="581" t="str">
        <f>IF(AND('Mapa de Riesgos'!$H$80="Baja",'Mapa de Riesgos'!$L$80="Leve"),CONCATENATE("R",'Mapa de Riesgos'!$A$80),"")</f>
        <v/>
      </c>
      <c r="O36" s="582"/>
      <c r="P36" s="573" t="str">
        <f>IF(AND('Mapa de Riesgos'!$H$68="Baja",'Mapa de Riesgos'!$L$68="Menor"),CONCATENATE("R",'Mapa de Riesgos'!$A$68),"")</f>
        <v/>
      </c>
      <c r="Q36" s="573"/>
      <c r="R36" s="573" t="str">
        <f>IF(AND('Mapa de Riesgos'!$H$74="Baja",'Mapa de Riesgos'!$L$74="Menor"),CONCATENATE("R",'Mapa de Riesgos'!$A$74),"")</f>
        <v/>
      </c>
      <c r="S36" s="573"/>
      <c r="T36" s="573" t="str">
        <f>IF(AND('Mapa de Riesgos'!$H$80="Baja",'Mapa de Riesgos'!$L$80="Menor"),CONCATENATE("R",'Mapa de Riesgos'!$A$80),"")</f>
        <v/>
      </c>
      <c r="U36" s="574"/>
      <c r="V36" s="572" t="str">
        <f>IF(AND('Mapa de Riesgos'!$H$68="Baja",'Mapa de Riesgos'!$L$68="Moderado"),CONCATENATE("R",'Mapa de Riesgos'!$A$68),"")</f>
        <v/>
      </c>
      <c r="W36" s="573"/>
      <c r="X36" s="573" t="str">
        <f>IF(AND('Mapa de Riesgos'!$H$74="Baja",'Mapa de Riesgos'!$L$74="Moderado"),CONCATENATE("R",'Mapa de Riesgos'!$A$74),"")</f>
        <v/>
      </c>
      <c r="Y36" s="573"/>
      <c r="Z36" s="573" t="str">
        <f>IF(AND('Mapa de Riesgos'!$H$80="Baja",'Mapa de Riesgos'!$L$80="Moderado"),CONCATENATE("R",'Mapa de Riesgos'!$A$80),"")</f>
        <v/>
      </c>
      <c r="AA36" s="574"/>
      <c r="AB36" s="556" t="str">
        <f>IF(AND('Mapa de Riesgos'!$H$68="Baja",'Mapa de Riesgos'!$L$68="Mayor"),CONCATENATE("R",'Mapa de Riesgos'!$A$68),"")</f>
        <v/>
      </c>
      <c r="AC36" s="552"/>
      <c r="AD36" s="552" t="str">
        <f>IF(AND('Mapa de Riesgos'!$H$74="Baja",'Mapa de Riesgos'!$L$74="Mayor"),CONCATENATE("R",'Mapa de Riesgos'!$A$74),"")</f>
        <v/>
      </c>
      <c r="AE36" s="552"/>
      <c r="AF36" s="552" t="str">
        <f>IF(AND('Mapa de Riesgos'!$H$80="Baja",'Mapa de Riesgos'!$L$80="Mayor"),CONCATENATE("R",'Mapa de Riesgos'!$A$80),"")</f>
        <v/>
      </c>
      <c r="AG36" s="553"/>
      <c r="AH36" s="563" t="str">
        <f>IF(AND('Mapa de Riesgos'!$H$68="Baja",'Mapa de Riesgos'!$L$68="Catastrófico"),CONCATENATE("R",'Mapa de Riesgos'!$A$68),"")</f>
        <v/>
      </c>
      <c r="AI36" s="564"/>
      <c r="AJ36" s="564" t="str">
        <f>IF(AND('Mapa de Riesgos'!$H$74="Baja",'Mapa de Riesgos'!$L$74="Catastrófico"),CONCATENATE("R",'Mapa de Riesgos'!$A$74),"")</f>
        <v/>
      </c>
      <c r="AK36" s="564"/>
      <c r="AL36" s="564" t="str">
        <f>IF(AND('Mapa de Riesgos'!$H$80="Baja",'Mapa de Riesgos'!$L$80="Catastrófico"),CONCATENATE("R",'Mapa de Riesgos'!$A$80),"")</f>
        <v/>
      </c>
      <c r="AM36" s="565"/>
      <c r="AN36" s="82"/>
      <c r="AO36" s="537"/>
      <c r="AP36" s="538"/>
      <c r="AQ36" s="538"/>
      <c r="AR36" s="538"/>
      <c r="AS36" s="538"/>
      <c r="AT36" s="539"/>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x14ac:dyDescent="0.3">
      <c r="A37" s="82"/>
      <c r="B37" s="505"/>
      <c r="C37" s="505"/>
      <c r="D37" s="506"/>
      <c r="E37" s="549"/>
      <c r="F37" s="550"/>
      <c r="G37" s="550"/>
      <c r="H37" s="550"/>
      <c r="I37" s="550"/>
      <c r="J37" s="584"/>
      <c r="K37" s="585"/>
      <c r="L37" s="585"/>
      <c r="M37" s="585"/>
      <c r="N37" s="585"/>
      <c r="O37" s="586"/>
      <c r="P37" s="576"/>
      <c r="Q37" s="576"/>
      <c r="R37" s="576"/>
      <c r="S37" s="576"/>
      <c r="T37" s="576"/>
      <c r="U37" s="577"/>
      <c r="V37" s="575"/>
      <c r="W37" s="576"/>
      <c r="X37" s="576"/>
      <c r="Y37" s="576"/>
      <c r="Z37" s="576"/>
      <c r="AA37" s="577"/>
      <c r="AB37" s="560"/>
      <c r="AC37" s="561"/>
      <c r="AD37" s="561"/>
      <c r="AE37" s="561"/>
      <c r="AF37" s="561"/>
      <c r="AG37" s="562"/>
      <c r="AH37" s="566"/>
      <c r="AI37" s="567"/>
      <c r="AJ37" s="567"/>
      <c r="AK37" s="567"/>
      <c r="AL37" s="567"/>
      <c r="AM37" s="568"/>
      <c r="AN37" s="82"/>
      <c r="AO37" s="540"/>
      <c r="AP37" s="541"/>
      <c r="AQ37" s="541"/>
      <c r="AR37" s="541"/>
      <c r="AS37" s="541"/>
      <c r="AT37" s="54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x14ac:dyDescent="0.25">
      <c r="A38" s="82"/>
      <c r="B38" s="505"/>
      <c r="C38" s="505"/>
      <c r="D38" s="506"/>
      <c r="E38" s="543" t="s">
        <v>202</v>
      </c>
      <c r="F38" s="544"/>
      <c r="G38" s="544"/>
      <c r="H38" s="544"/>
      <c r="I38" s="545"/>
      <c r="J38" s="587" t="str">
        <f>IF(AND('Mapa de Riesgos'!$H$12="Muy Baja",'Mapa de Riesgos'!$L$12="Leve"),CONCATENATE("R",'Mapa de Riesgos'!$A$12),"")</f>
        <v/>
      </c>
      <c r="K38" s="588"/>
      <c r="L38" s="588" t="str">
        <f>IF(AND('Mapa de Riesgos'!$H$19="Muy Baja",'Mapa de Riesgos'!$L$19="Leve"),CONCATENATE("R",'Mapa de Riesgos'!$A$19),"")</f>
        <v/>
      </c>
      <c r="M38" s="588"/>
      <c r="N38" s="588" t="str">
        <f>IF(AND('Mapa de Riesgos'!$H$26="Muy Baja",'Mapa de Riesgos'!$L$26="Leve"),CONCATENATE("R",'Mapa de Riesgos'!$A$26),"")</f>
        <v/>
      </c>
      <c r="O38" s="589"/>
      <c r="P38" s="587" t="str">
        <f>IF(AND('Mapa de Riesgos'!$H$12="Muy Baja",'Mapa de Riesgos'!$L$12="Menor"),CONCATENATE("R",'Mapa de Riesgos'!$A$12),"")</f>
        <v/>
      </c>
      <c r="Q38" s="588"/>
      <c r="R38" s="588" t="str">
        <f>IF(AND('Mapa de Riesgos'!$H$19="Muy Baja",'Mapa de Riesgos'!$L$19="Menor"),CONCATENATE("R",'Mapa de Riesgos'!$A$19),"")</f>
        <v/>
      </c>
      <c r="S38" s="588"/>
      <c r="T38" s="588" t="str">
        <f>IF(AND('Mapa de Riesgos'!$H$26="Muy Baja",'Mapa de Riesgos'!$L$26="Menor"),CONCATENATE("R",'Mapa de Riesgos'!$A$26),"")</f>
        <v/>
      </c>
      <c r="U38" s="589"/>
      <c r="V38" s="578" t="str">
        <f>IF(AND('Mapa de Riesgos'!$H$12="Muy Baja",'Mapa de Riesgos'!$L$12="Moderado"),CONCATENATE("R",'Mapa de Riesgos'!$A$12),"")</f>
        <v/>
      </c>
      <c r="W38" s="579"/>
      <c r="X38" s="579" t="str">
        <f>IF(AND('Mapa de Riesgos'!$H$19="Muy Baja",'Mapa de Riesgos'!$L$19="Moderado"),CONCATENATE("R",'Mapa de Riesgos'!$A$19),"")</f>
        <v/>
      </c>
      <c r="Y38" s="579"/>
      <c r="Z38" s="579" t="str">
        <f>IF(AND('Mapa de Riesgos'!$H$26="Muy Baja",'Mapa de Riesgos'!$L$26="Moderado"),CONCATENATE("R",'Mapa de Riesgos'!$A$26),"")</f>
        <v/>
      </c>
      <c r="AA38" s="580"/>
      <c r="AB38" s="554" t="str">
        <f>IF(AND('Mapa de Riesgos'!$H$12="Muy Baja",'Mapa de Riesgos'!$L$12="Mayor"),CONCATENATE("R",'Mapa de Riesgos'!$A$12),"")</f>
        <v/>
      </c>
      <c r="AC38" s="555"/>
      <c r="AD38" s="555" t="str">
        <f>IF(AND('Mapa de Riesgos'!$H$19="Muy Baja",'Mapa de Riesgos'!$L$19="Mayor"),CONCATENATE("R",'Mapa de Riesgos'!$A$19),"")</f>
        <v/>
      </c>
      <c r="AE38" s="555"/>
      <c r="AF38" s="555" t="str">
        <f>IF(AND('Mapa de Riesgos'!$H$26="Muy Baja",'Mapa de Riesgos'!$L$26="Mayor"),CONCATENATE("R",'Mapa de Riesgos'!$A$26),"")</f>
        <v/>
      </c>
      <c r="AG38" s="557"/>
      <c r="AH38" s="569" t="str">
        <f>IF(AND('Mapa de Riesgos'!$H$12="Muy Baja",'Mapa de Riesgos'!$L$12="Catastrófico"),CONCATENATE("R",'Mapa de Riesgos'!$A$12),"")</f>
        <v/>
      </c>
      <c r="AI38" s="570"/>
      <c r="AJ38" s="570" t="str">
        <f>IF(AND('Mapa de Riesgos'!$H$19="Muy Baja",'Mapa de Riesgos'!$L$19="Catastrófico"),CONCATENATE("R",'Mapa de Riesgos'!$A$19),"")</f>
        <v/>
      </c>
      <c r="AK38" s="570"/>
      <c r="AL38" s="570" t="str">
        <f>IF(AND('Mapa de Riesgos'!$H$26="Muy Baja",'Mapa de Riesgos'!$L$26="Catastrófico"),CONCATENATE("R",'Mapa de Riesgos'!$A$26),"")</f>
        <v/>
      </c>
      <c r="AM38" s="571"/>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x14ac:dyDescent="0.25">
      <c r="A39" s="82"/>
      <c r="B39" s="505"/>
      <c r="C39" s="505"/>
      <c r="D39" s="506"/>
      <c r="E39" s="546"/>
      <c r="F39" s="547"/>
      <c r="G39" s="547"/>
      <c r="H39" s="547"/>
      <c r="I39" s="548"/>
      <c r="J39" s="583"/>
      <c r="K39" s="581"/>
      <c r="L39" s="581"/>
      <c r="M39" s="581"/>
      <c r="N39" s="581"/>
      <c r="O39" s="582"/>
      <c r="P39" s="583"/>
      <c r="Q39" s="581"/>
      <c r="R39" s="581"/>
      <c r="S39" s="581"/>
      <c r="T39" s="581"/>
      <c r="U39" s="582"/>
      <c r="V39" s="572"/>
      <c r="W39" s="573"/>
      <c r="X39" s="573"/>
      <c r="Y39" s="573"/>
      <c r="Z39" s="573"/>
      <c r="AA39" s="574"/>
      <c r="AB39" s="556"/>
      <c r="AC39" s="552"/>
      <c r="AD39" s="552"/>
      <c r="AE39" s="552"/>
      <c r="AF39" s="552"/>
      <c r="AG39" s="553"/>
      <c r="AH39" s="563"/>
      <c r="AI39" s="564"/>
      <c r="AJ39" s="564"/>
      <c r="AK39" s="564"/>
      <c r="AL39" s="564"/>
      <c r="AM39" s="565"/>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x14ac:dyDescent="0.25">
      <c r="A40" s="82"/>
      <c r="B40" s="505"/>
      <c r="C40" s="505"/>
      <c r="D40" s="506"/>
      <c r="E40" s="546"/>
      <c r="F40" s="547"/>
      <c r="G40" s="547"/>
      <c r="H40" s="547"/>
      <c r="I40" s="548"/>
      <c r="J40" s="583" t="str">
        <f>IF(AND('Mapa de Riesgos'!$H$32="Muy Baja",'Mapa de Riesgos'!$L$32="Leve"),CONCATENATE("R",'Mapa de Riesgos'!$A$32),"")</f>
        <v/>
      </c>
      <c r="K40" s="581"/>
      <c r="L40" s="581" t="str">
        <f>IF(AND('Mapa de Riesgos'!$H$38="Muy Baja",'Mapa de Riesgos'!$L$38="Leve"),CONCATENATE("R",'Mapa de Riesgos'!$A$38),"")</f>
        <v/>
      </c>
      <c r="M40" s="581"/>
      <c r="N40" s="581" t="str">
        <f>IF(AND('Mapa de Riesgos'!$H$44="Muy Baja",'Mapa de Riesgos'!$L$44="Leve"),CONCATENATE("R",'Mapa de Riesgos'!$A$44),"")</f>
        <v/>
      </c>
      <c r="O40" s="582"/>
      <c r="P40" s="583" t="str">
        <f>IF(AND('Mapa de Riesgos'!$H$32="Muy Baja",'Mapa de Riesgos'!$L$32="Menor"),CONCATENATE("R",'Mapa de Riesgos'!$A$32),"")</f>
        <v/>
      </c>
      <c r="Q40" s="581"/>
      <c r="R40" s="581" t="str">
        <f>IF(AND('Mapa de Riesgos'!$H$38="Muy Baja",'Mapa de Riesgos'!$L$38="Menor"),CONCATENATE("R",'Mapa de Riesgos'!$A$38),"")</f>
        <v/>
      </c>
      <c r="S40" s="581"/>
      <c r="T40" s="581" t="str">
        <f>IF(AND('Mapa de Riesgos'!$H$44="Muy Baja",'Mapa de Riesgos'!$L$44="Menor"),CONCATENATE("R",'Mapa de Riesgos'!$A$44),"")</f>
        <v/>
      </c>
      <c r="U40" s="582"/>
      <c r="V40" s="572" t="str">
        <f>IF(AND('Mapa de Riesgos'!$H$32="Muy Baja",'Mapa de Riesgos'!$L$32="Moderado"),CONCATENATE("R",'Mapa de Riesgos'!$A$32),"")</f>
        <v/>
      </c>
      <c r="W40" s="573"/>
      <c r="X40" s="573" t="str">
        <f>IF(AND('Mapa de Riesgos'!$H$38="Muy Baja",'Mapa de Riesgos'!$L$38="Moderado"),CONCATENATE("R",'Mapa de Riesgos'!$A$38),"")</f>
        <v/>
      </c>
      <c r="Y40" s="573"/>
      <c r="Z40" s="573" t="str">
        <f>IF(AND('Mapa de Riesgos'!$H$44="Muy Baja",'Mapa de Riesgos'!$L$44="Moderado"),CONCATENATE("R",'Mapa de Riesgos'!$A$44),"")</f>
        <v>R6</v>
      </c>
      <c r="AA40" s="574"/>
      <c r="AB40" s="556" t="str">
        <f>IF(AND('Mapa de Riesgos'!$H$32="Muy Baja",'Mapa de Riesgos'!$L$32="Mayor"),CONCATENATE("R",'Mapa de Riesgos'!$A$32),"")</f>
        <v/>
      </c>
      <c r="AC40" s="552"/>
      <c r="AD40" s="552" t="str">
        <f>IF(AND('Mapa de Riesgos'!$H$38="Muy Baja",'Mapa de Riesgos'!$L$38="Mayor"),CONCATENATE("R",'Mapa de Riesgos'!$A$38),"")</f>
        <v/>
      </c>
      <c r="AE40" s="552"/>
      <c r="AF40" s="552" t="str">
        <f>IF(AND('Mapa de Riesgos'!$H$44="Muy Baja",'Mapa de Riesgos'!$L$44="Mayor"),CONCATENATE("R",'Mapa de Riesgos'!$A$44),"")</f>
        <v/>
      </c>
      <c r="AG40" s="553"/>
      <c r="AH40" s="563" t="str">
        <f>IF(AND('Mapa de Riesgos'!$H$32="Muy Baja",'Mapa de Riesgos'!$L$32="Catastrófico"),CONCATENATE("R",'Mapa de Riesgos'!$A$32),"")</f>
        <v/>
      </c>
      <c r="AI40" s="564"/>
      <c r="AJ40" s="564" t="str">
        <f>IF(AND('Mapa de Riesgos'!$H$38="Muy Baja",'Mapa de Riesgos'!$L$38="Catastrófico"),CONCATENATE("R",'Mapa de Riesgos'!$A$38),"")</f>
        <v/>
      </c>
      <c r="AK40" s="564"/>
      <c r="AL40" s="564" t="str">
        <f>IF(AND('Mapa de Riesgos'!$H$44="Muy Baja",'Mapa de Riesgos'!$L$44="Catastrófico"),CONCATENATE("R",'Mapa de Riesgos'!$A$44),"")</f>
        <v/>
      </c>
      <c r="AM40" s="565"/>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x14ac:dyDescent="0.25">
      <c r="A41" s="82"/>
      <c r="B41" s="505"/>
      <c r="C41" s="505"/>
      <c r="D41" s="506"/>
      <c r="E41" s="546"/>
      <c r="F41" s="547"/>
      <c r="G41" s="547"/>
      <c r="H41" s="547"/>
      <c r="I41" s="548"/>
      <c r="J41" s="583"/>
      <c r="K41" s="581"/>
      <c r="L41" s="581"/>
      <c r="M41" s="581"/>
      <c r="N41" s="581"/>
      <c r="O41" s="582"/>
      <c r="P41" s="583"/>
      <c r="Q41" s="581"/>
      <c r="R41" s="581"/>
      <c r="S41" s="581"/>
      <c r="T41" s="581"/>
      <c r="U41" s="582"/>
      <c r="V41" s="572"/>
      <c r="W41" s="573"/>
      <c r="X41" s="573"/>
      <c r="Y41" s="573"/>
      <c r="Z41" s="573"/>
      <c r="AA41" s="574"/>
      <c r="AB41" s="556"/>
      <c r="AC41" s="552"/>
      <c r="AD41" s="552"/>
      <c r="AE41" s="552"/>
      <c r="AF41" s="552"/>
      <c r="AG41" s="553"/>
      <c r="AH41" s="563"/>
      <c r="AI41" s="564"/>
      <c r="AJ41" s="564"/>
      <c r="AK41" s="564"/>
      <c r="AL41" s="564"/>
      <c r="AM41" s="565"/>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x14ac:dyDescent="0.25">
      <c r="A42" s="82"/>
      <c r="B42" s="505"/>
      <c r="C42" s="505"/>
      <c r="D42" s="506"/>
      <c r="E42" s="546"/>
      <c r="F42" s="547"/>
      <c r="G42" s="547"/>
      <c r="H42" s="547"/>
      <c r="I42" s="548"/>
      <c r="J42" s="583" t="str">
        <f>IF(AND('Mapa de Riesgos'!$H$50="Muy Baja",'Mapa de Riesgos'!$L$50="Leve"),CONCATENATE("R",'Mapa de Riesgos'!$A$50),"")</f>
        <v/>
      </c>
      <c r="K42" s="581"/>
      <c r="L42" s="581" t="str">
        <f>IF(AND('Mapa de Riesgos'!$H$56="Muy Baja",'Mapa de Riesgos'!$L$56="Leve"),CONCATENATE("R",'Mapa de Riesgos'!$A$56),"")</f>
        <v/>
      </c>
      <c r="M42" s="581"/>
      <c r="N42" s="581" t="str">
        <f>IF(AND('Mapa de Riesgos'!$H$62="Muy Baja",'Mapa de Riesgos'!$L$62="Leve"),CONCATENATE("R",'Mapa de Riesgos'!$A$62),"")</f>
        <v/>
      </c>
      <c r="O42" s="582"/>
      <c r="P42" s="583" t="str">
        <f>IF(AND('Mapa de Riesgos'!$H$50="Muy Baja",'Mapa de Riesgos'!$L$50="Menor"),CONCATENATE("R",'Mapa de Riesgos'!$A$50),"")</f>
        <v/>
      </c>
      <c r="Q42" s="581"/>
      <c r="R42" s="581" t="str">
        <f>IF(AND('Mapa de Riesgos'!$H$56="Muy Baja",'Mapa de Riesgos'!$L$56="Menor"),CONCATENATE("R",'Mapa de Riesgos'!$A$56),"")</f>
        <v/>
      </c>
      <c r="S42" s="581"/>
      <c r="T42" s="581" t="str">
        <f>IF(AND('Mapa de Riesgos'!$H$62="Muy Baja",'Mapa de Riesgos'!$L$62="Menor"),CONCATENATE("R",'Mapa de Riesgos'!$A$62),"")</f>
        <v/>
      </c>
      <c r="U42" s="582"/>
      <c r="V42" s="572" t="str">
        <f>IF(AND('Mapa de Riesgos'!$H$50="Muy Baja",'Mapa de Riesgos'!$L$50="Moderado"),CONCATENATE("R",'Mapa de Riesgos'!$A$50),"")</f>
        <v/>
      </c>
      <c r="W42" s="573"/>
      <c r="X42" s="573" t="str">
        <f>IF(AND('Mapa de Riesgos'!$H$56="Muy Baja",'Mapa de Riesgos'!$L$56="Moderado"),CONCATENATE("R",'Mapa de Riesgos'!$A$56),"")</f>
        <v/>
      </c>
      <c r="Y42" s="573"/>
      <c r="Z42" s="573" t="str">
        <f>IF(AND('Mapa de Riesgos'!$H$62="Muy Baja",'Mapa de Riesgos'!$L$62="Moderado"),CONCATENATE("R",'Mapa de Riesgos'!$A$62),"")</f>
        <v/>
      </c>
      <c r="AA42" s="574"/>
      <c r="AB42" s="556" t="str">
        <f>IF(AND('Mapa de Riesgos'!$H$50="Muy Baja",'Mapa de Riesgos'!$L$50="Mayor"),CONCATENATE("R",'Mapa de Riesgos'!$A$50),"")</f>
        <v/>
      </c>
      <c r="AC42" s="552"/>
      <c r="AD42" s="552" t="str">
        <f>IF(AND('Mapa de Riesgos'!$H$56="Muy Baja",'Mapa de Riesgos'!$L$56="Mayor"),CONCATENATE("R",'Mapa de Riesgos'!$A$56),"")</f>
        <v/>
      </c>
      <c r="AE42" s="552"/>
      <c r="AF42" s="552" t="str">
        <f>IF(AND('Mapa de Riesgos'!$H$62="Muy Baja",'Mapa de Riesgos'!$L$62="Mayor"),CONCATENATE("R",'Mapa de Riesgos'!$A$62),"")</f>
        <v/>
      </c>
      <c r="AG42" s="553"/>
      <c r="AH42" s="563" t="str">
        <f>IF(AND('Mapa de Riesgos'!$H$50="Muy Baja",'Mapa de Riesgos'!$L$50="Catastrófico"),CONCATENATE("R",'Mapa de Riesgos'!$A$50),"")</f>
        <v/>
      </c>
      <c r="AI42" s="564"/>
      <c r="AJ42" s="564" t="str">
        <f>IF(AND('Mapa de Riesgos'!$H$56="Muy Baja",'Mapa de Riesgos'!$L$56="Catastrófico"),CONCATENATE("R",'Mapa de Riesgos'!$A$56),"")</f>
        <v/>
      </c>
      <c r="AK42" s="564"/>
      <c r="AL42" s="564" t="str">
        <f>IF(AND('Mapa de Riesgos'!$H$62="Muy Baja",'Mapa de Riesgos'!$L$62="Catastrófico"),CONCATENATE("R",'Mapa de Riesgos'!$A$62),"")</f>
        <v/>
      </c>
      <c r="AM42" s="565"/>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x14ac:dyDescent="0.25">
      <c r="A43" s="82"/>
      <c r="B43" s="505"/>
      <c r="C43" s="505"/>
      <c r="D43" s="506"/>
      <c r="E43" s="546"/>
      <c r="F43" s="547"/>
      <c r="G43" s="547"/>
      <c r="H43" s="547"/>
      <c r="I43" s="548"/>
      <c r="J43" s="583"/>
      <c r="K43" s="581"/>
      <c r="L43" s="581"/>
      <c r="M43" s="581"/>
      <c r="N43" s="581"/>
      <c r="O43" s="582"/>
      <c r="P43" s="583"/>
      <c r="Q43" s="581"/>
      <c r="R43" s="581"/>
      <c r="S43" s="581"/>
      <c r="T43" s="581"/>
      <c r="U43" s="582"/>
      <c r="V43" s="572"/>
      <c r="W43" s="573"/>
      <c r="X43" s="573"/>
      <c r="Y43" s="573"/>
      <c r="Z43" s="573"/>
      <c r="AA43" s="574"/>
      <c r="AB43" s="556"/>
      <c r="AC43" s="552"/>
      <c r="AD43" s="552"/>
      <c r="AE43" s="552"/>
      <c r="AF43" s="552"/>
      <c r="AG43" s="553"/>
      <c r="AH43" s="563"/>
      <c r="AI43" s="564"/>
      <c r="AJ43" s="564"/>
      <c r="AK43" s="564"/>
      <c r="AL43" s="564"/>
      <c r="AM43" s="565"/>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x14ac:dyDescent="0.25">
      <c r="A44" s="82"/>
      <c r="B44" s="505"/>
      <c r="C44" s="505"/>
      <c r="D44" s="506"/>
      <c r="E44" s="546"/>
      <c r="F44" s="547"/>
      <c r="G44" s="547"/>
      <c r="H44" s="547"/>
      <c r="I44" s="548"/>
      <c r="J44" s="583" t="str">
        <f>IF(AND('Mapa de Riesgos'!$H$68="Muy Baja",'Mapa de Riesgos'!$L$68="Leve"),CONCATENATE("R",'Mapa de Riesgos'!$A$68),"")</f>
        <v/>
      </c>
      <c r="K44" s="581"/>
      <c r="L44" s="581" t="str">
        <f>IF(AND('Mapa de Riesgos'!$H$74="Muy Baja",'Mapa de Riesgos'!$L$74="Leve"),CONCATENATE("R",'Mapa de Riesgos'!$A$74),"")</f>
        <v/>
      </c>
      <c r="M44" s="581"/>
      <c r="N44" s="581" t="str">
        <f>IF(AND('Mapa de Riesgos'!$H$80="Muy Baja",'Mapa de Riesgos'!$L$80="Leve"),CONCATENATE("R",'Mapa de Riesgos'!$A$80),"")</f>
        <v/>
      </c>
      <c r="O44" s="582"/>
      <c r="P44" s="583" t="str">
        <f>IF(AND('Mapa de Riesgos'!$H$68="Muy Baja",'Mapa de Riesgos'!$L$68="Menor"),CONCATENATE("R",'Mapa de Riesgos'!$A$68),"")</f>
        <v/>
      </c>
      <c r="Q44" s="581"/>
      <c r="R44" s="581" t="str">
        <f>IF(AND('Mapa de Riesgos'!$H$74="Muy Baja",'Mapa de Riesgos'!$L$74="Menor"),CONCATENATE("R",'Mapa de Riesgos'!$A$74),"")</f>
        <v/>
      </c>
      <c r="S44" s="581"/>
      <c r="T44" s="581" t="str">
        <f>IF(AND('Mapa de Riesgos'!$H$80="Muy Baja",'Mapa de Riesgos'!$L$80="Menor"),CONCATENATE("R",'Mapa de Riesgos'!$A$80),"")</f>
        <v/>
      </c>
      <c r="U44" s="582"/>
      <c r="V44" s="572" t="str">
        <f>IF(AND('Mapa de Riesgos'!$H$68="Muy Baja",'Mapa de Riesgos'!$L$68="Moderado"),CONCATENATE("R",'Mapa de Riesgos'!$A$68),"")</f>
        <v/>
      </c>
      <c r="W44" s="573"/>
      <c r="X44" s="573" t="str">
        <f>IF(AND('Mapa de Riesgos'!$H$74="Muy Baja",'Mapa de Riesgos'!$L$74="Moderado"),CONCATENATE("R",'Mapa de Riesgos'!$A$74),"")</f>
        <v/>
      </c>
      <c r="Y44" s="573"/>
      <c r="Z44" s="573" t="str">
        <f>IF(AND('Mapa de Riesgos'!$H$80="Muy Baja",'Mapa de Riesgos'!$L$80="Moderado"),CONCATENATE("R",'Mapa de Riesgos'!$A$80),"")</f>
        <v/>
      </c>
      <c r="AA44" s="574"/>
      <c r="AB44" s="556" t="str">
        <f>IF(AND('Mapa de Riesgos'!$H$68="Muy Baja",'Mapa de Riesgos'!$L$68="Mayor"),CONCATENATE("R",'Mapa de Riesgos'!$A$68),"")</f>
        <v/>
      </c>
      <c r="AC44" s="552"/>
      <c r="AD44" s="552" t="str">
        <f>IF(AND('Mapa de Riesgos'!$H$74="Muy Baja",'Mapa de Riesgos'!$L$74="Mayor"),CONCATENATE("R",'Mapa de Riesgos'!$A$74),"")</f>
        <v/>
      </c>
      <c r="AE44" s="552"/>
      <c r="AF44" s="552" t="str">
        <f>IF(AND('Mapa de Riesgos'!$H$80="Muy Baja",'Mapa de Riesgos'!$L$80="Mayor"),CONCATENATE("R",'Mapa de Riesgos'!$A$80),"")</f>
        <v/>
      </c>
      <c r="AG44" s="553"/>
      <c r="AH44" s="563" t="str">
        <f>IF(AND('Mapa de Riesgos'!$H$68="Muy Baja",'Mapa de Riesgos'!$L$68="Catastrófico"),CONCATENATE("R",'Mapa de Riesgos'!$A$68),"")</f>
        <v/>
      </c>
      <c r="AI44" s="564"/>
      <c r="AJ44" s="564" t="str">
        <f>IF(AND('Mapa de Riesgos'!$H$74="Muy Baja",'Mapa de Riesgos'!$L$74="Catastrófico"),CONCATENATE("R",'Mapa de Riesgos'!$A$74),"")</f>
        <v/>
      </c>
      <c r="AK44" s="564"/>
      <c r="AL44" s="564" t="str">
        <f>IF(AND('Mapa de Riesgos'!$H$80="Muy Baja",'Mapa de Riesgos'!$L$80="Catastrófico"),CONCATENATE("R",'Mapa de Riesgos'!$A$80),"")</f>
        <v/>
      </c>
      <c r="AM44" s="565"/>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x14ac:dyDescent="0.3">
      <c r="A45" s="82"/>
      <c r="B45" s="505"/>
      <c r="C45" s="505"/>
      <c r="D45" s="506"/>
      <c r="E45" s="549"/>
      <c r="F45" s="550"/>
      <c r="G45" s="550"/>
      <c r="H45" s="550"/>
      <c r="I45" s="551"/>
      <c r="J45" s="584"/>
      <c r="K45" s="585"/>
      <c r="L45" s="585"/>
      <c r="M45" s="585"/>
      <c r="N45" s="585"/>
      <c r="O45" s="586"/>
      <c r="P45" s="584"/>
      <c r="Q45" s="585"/>
      <c r="R45" s="585"/>
      <c r="S45" s="585"/>
      <c r="T45" s="585"/>
      <c r="U45" s="586"/>
      <c r="V45" s="575"/>
      <c r="W45" s="576"/>
      <c r="X45" s="576"/>
      <c r="Y45" s="576"/>
      <c r="Z45" s="576"/>
      <c r="AA45" s="577"/>
      <c r="AB45" s="560"/>
      <c r="AC45" s="561"/>
      <c r="AD45" s="561"/>
      <c r="AE45" s="561"/>
      <c r="AF45" s="561"/>
      <c r="AG45" s="562"/>
      <c r="AH45" s="566"/>
      <c r="AI45" s="567"/>
      <c r="AJ45" s="567"/>
      <c r="AK45" s="567"/>
      <c r="AL45" s="567"/>
      <c r="AM45" s="568"/>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x14ac:dyDescent="0.25">
      <c r="A46" s="82"/>
      <c r="B46" s="82"/>
      <c r="C46" s="82"/>
      <c r="D46" s="82"/>
      <c r="E46" s="82"/>
      <c r="F46" s="82"/>
      <c r="G46" s="82"/>
      <c r="H46" s="82"/>
      <c r="I46" s="82"/>
      <c r="J46" s="543" t="s">
        <v>203</v>
      </c>
      <c r="K46" s="544"/>
      <c r="L46" s="544"/>
      <c r="M46" s="544"/>
      <c r="N46" s="544"/>
      <c r="O46" s="545"/>
      <c r="P46" s="543" t="s">
        <v>204</v>
      </c>
      <c r="Q46" s="544"/>
      <c r="R46" s="544"/>
      <c r="S46" s="544"/>
      <c r="T46" s="544"/>
      <c r="U46" s="545"/>
      <c r="V46" s="543" t="s">
        <v>205</v>
      </c>
      <c r="W46" s="544"/>
      <c r="X46" s="544"/>
      <c r="Y46" s="544"/>
      <c r="Z46" s="544"/>
      <c r="AA46" s="545"/>
      <c r="AB46" s="543" t="s">
        <v>206</v>
      </c>
      <c r="AC46" s="559"/>
      <c r="AD46" s="544"/>
      <c r="AE46" s="544"/>
      <c r="AF46" s="544"/>
      <c r="AG46" s="545"/>
      <c r="AH46" s="543" t="s">
        <v>207</v>
      </c>
      <c r="AI46" s="544"/>
      <c r="AJ46" s="544"/>
      <c r="AK46" s="544"/>
      <c r="AL46" s="544"/>
      <c r="AM46" s="545"/>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x14ac:dyDescent="0.25">
      <c r="A47" s="82"/>
      <c r="B47" s="82"/>
      <c r="C47" s="82"/>
      <c r="D47" s="82"/>
      <c r="E47" s="82"/>
      <c r="F47" s="82"/>
      <c r="G47" s="82"/>
      <c r="H47" s="82"/>
      <c r="I47" s="82"/>
      <c r="J47" s="546"/>
      <c r="K47" s="547"/>
      <c r="L47" s="547"/>
      <c r="M47" s="547"/>
      <c r="N47" s="547"/>
      <c r="O47" s="548"/>
      <c r="P47" s="546"/>
      <c r="Q47" s="547"/>
      <c r="R47" s="547"/>
      <c r="S47" s="547"/>
      <c r="T47" s="547"/>
      <c r="U47" s="548"/>
      <c r="V47" s="546"/>
      <c r="W47" s="547"/>
      <c r="X47" s="547"/>
      <c r="Y47" s="547"/>
      <c r="Z47" s="547"/>
      <c r="AA47" s="548"/>
      <c r="AB47" s="546"/>
      <c r="AC47" s="547"/>
      <c r="AD47" s="547"/>
      <c r="AE47" s="547"/>
      <c r="AF47" s="547"/>
      <c r="AG47" s="548"/>
      <c r="AH47" s="546"/>
      <c r="AI47" s="547"/>
      <c r="AJ47" s="547"/>
      <c r="AK47" s="547"/>
      <c r="AL47" s="547"/>
      <c r="AM47" s="548"/>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x14ac:dyDescent="0.25">
      <c r="A48" s="82"/>
      <c r="B48" s="82"/>
      <c r="C48" s="82"/>
      <c r="D48" s="82"/>
      <c r="E48" s="82"/>
      <c r="F48" s="82"/>
      <c r="G48" s="82"/>
      <c r="H48" s="82"/>
      <c r="I48" s="82"/>
      <c r="J48" s="546"/>
      <c r="K48" s="547"/>
      <c r="L48" s="547"/>
      <c r="M48" s="547"/>
      <c r="N48" s="547"/>
      <c r="O48" s="548"/>
      <c r="P48" s="546"/>
      <c r="Q48" s="547"/>
      <c r="R48" s="547"/>
      <c r="S48" s="547"/>
      <c r="T48" s="547"/>
      <c r="U48" s="548"/>
      <c r="V48" s="546"/>
      <c r="W48" s="547"/>
      <c r="X48" s="547"/>
      <c r="Y48" s="547"/>
      <c r="Z48" s="547"/>
      <c r="AA48" s="548"/>
      <c r="AB48" s="546"/>
      <c r="AC48" s="547"/>
      <c r="AD48" s="547"/>
      <c r="AE48" s="547"/>
      <c r="AF48" s="547"/>
      <c r="AG48" s="548"/>
      <c r="AH48" s="546"/>
      <c r="AI48" s="547"/>
      <c r="AJ48" s="547"/>
      <c r="AK48" s="547"/>
      <c r="AL48" s="547"/>
      <c r="AM48" s="548"/>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x14ac:dyDescent="0.25">
      <c r="A49" s="82"/>
      <c r="B49" s="82"/>
      <c r="C49" s="82"/>
      <c r="D49" s="82"/>
      <c r="E49" s="82"/>
      <c r="F49" s="82"/>
      <c r="G49" s="82"/>
      <c r="H49" s="82"/>
      <c r="I49" s="82"/>
      <c r="J49" s="546"/>
      <c r="K49" s="547"/>
      <c r="L49" s="547"/>
      <c r="M49" s="547"/>
      <c r="N49" s="547"/>
      <c r="O49" s="548"/>
      <c r="P49" s="546"/>
      <c r="Q49" s="547"/>
      <c r="R49" s="547"/>
      <c r="S49" s="547"/>
      <c r="T49" s="547"/>
      <c r="U49" s="548"/>
      <c r="V49" s="546"/>
      <c r="W49" s="547"/>
      <c r="X49" s="547"/>
      <c r="Y49" s="547"/>
      <c r="Z49" s="547"/>
      <c r="AA49" s="548"/>
      <c r="AB49" s="546"/>
      <c r="AC49" s="547"/>
      <c r="AD49" s="547"/>
      <c r="AE49" s="547"/>
      <c r="AF49" s="547"/>
      <c r="AG49" s="548"/>
      <c r="AH49" s="546"/>
      <c r="AI49" s="547"/>
      <c r="AJ49" s="547"/>
      <c r="AK49" s="547"/>
      <c r="AL49" s="547"/>
      <c r="AM49" s="548"/>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x14ac:dyDescent="0.25">
      <c r="A50" s="82"/>
      <c r="B50" s="82"/>
      <c r="C50" s="82"/>
      <c r="D50" s="82"/>
      <c r="E50" s="82"/>
      <c r="F50" s="82"/>
      <c r="G50" s="82"/>
      <c r="H50" s="82"/>
      <c r="I50" s="82"/>
      <c r="J50" s="546"/>
      <c r="K50" s="547"/>
      <c r="L50" s="547"/>
      <c r="M50" s="547"/>
      <c r="N50" s="547"/>
      <c r="O50" s="548"/>
      <c r="P50" s="546"/>
      <c r="Q50" s="547"/>
      <c r="R50" s="547"/>
      <c r="S50" s="547"/>
      <c r="T50" s="547"/>
      <c r="U50" s="548"/>
      <c r="V50" s="546"/>
      <c r="W50" s="547"/>
      <c r="X50" s="547"/>
      <c r="Y50" s="547"/>
      <c r="Z50" s="547"/>
      <c r="AA50" s="548"/>
      <c r="AB50" s="546"/>
      <c r="AC50" s="547"/>
      <c r="AD50" s="547"/>
      <c r="AE50" s="547"/>
      <c r="AF50" s="547"/>
      <c r="AG50" s="548"/>
      <c r="AH50" s="546"/>
      <c r="AI50" s="547"/>
      <c r="AJ50" s="547"/>
      <c r="AK50" s="547"/>
      <c r="AL50" s="547"/>
      <c r="AM50" s="548"/>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x14ac:dyDescent="0.3">
      <c r="A51" s="82"/>
      <c r="B51" s="82"/>
      <c r="C51" s="82"/>
      <c r="D51" s="82"/>
      <c r="E51" s="82"/>
      <c r="F51" s="82"/>
      <c r="G51" s="82"/>
      <c r="H51" s="82"/>
      <c r="I51" s="82"/>
      <c r="J51" s="549"/>
      <c r="K51" s="550"/>
      <c r="L51" s="550"/>
      <c r="M51" s="550"/>
      <c r="N51" s="550"/>
      <c r="O51" s="551"/>
      <c r="P51" s="549"/>
      <c r="Q51" s="550"/>
      <c r="R51" s="550"/>
      <c r="S51" s="550"/>
      <c r="T51" s="550"/>
      <c r="U51" s="551"/>
      <c r="V51" s="549"/>
      <c r="W51" s="550"/>
      <c r="X51" s="550"/>
      <c r="Y51" s="550"/>
      <c r="Z51" s="550"/>
      <c r="AA51" s="551"/>
      <c r="AB51" s="549"/>
      <c r="AC51" s="550"/>
      <c r="AD51" s="550"/>
      <c r="AE51" s="550"/>
      <c r="AF51" s="550"/>
      <c r="AG51" s="551"/>
      <c r="AH51" s="549"/>
      <c r="AI51" s="550"/>
      <c r="AJ51" s="550"/>
      <c r="AK51" s="550"/>
      <c r="AL51" s="550"/>
      <c r="AM51" s="551"/>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x14ac:dyDescent="0.2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x14ac:dyDescent="0.2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x14ac:dyDescent="0.2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x14ac:dyDescent="0.2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x14ac:dyDescent="0.2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x14ac:dyDescent="0.25">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x14ac:dyDescent="0.2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x14ac:dyDescent="0.2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x14ac:dyDescent="0.25">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x14ac:dyDescent="0.2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x14ac:dyDescent="0.2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x14ac:dyDescent="0.2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x14ac:dyDescent="0.25">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x14ac:dyDescent="0.25">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x14ac:dyDescent="0.2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x14ac:dyDescent="0.2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x14ac:dyDescent="0.25">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x14ac:dyDescent="0.2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x14ac:dyDescent="0.25">
      <c r="B137" s="82"/>
      <c r="C137" s="82"/>
      <c r="D137" s="82"/>
      <c r="E137" s="82"/>
      <c r="F137" s="82"/>
      <c r="G137" s="82"/>
      <c r="H137" s="82"/>
      <c r="I137" s="82"/>
    </row>
    <row r="138" spans="2:63" x14ac:dyDescent="0.25">
      <c r="B138" s="82"/>
      <c r="C138" s="82"/>
      <c r="D138" s="82"/>
      <c r="E138" s="82"/>
      <c r="F138" s="82"/>
      <c r="G138" s="82"/>
      <c r="H138" s="82"/>
      <c r="I138" s="82"/>
    </row>
    <row r="139" spans="2:63" x14ac:dyDescent="0.25">
      <c r="B139" s="82"/>
      <c r="C139" s="82"/>
      <c r="D139" s="82"/>
      <c r="E139" s="82"/>
      <c r="F139" s="82"/>
      <c r="G139" s="82"/>
      <c r="H139" s="82"/>
      <c r="I139" s="82"/>
    </row>
    <row r="140" spans="2:63" x14ac:dyDescent="0.25">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x14ac:dyDescent="0.25">
      <c r="A2" s="82"/>
      <c r="B2" s="616" t="s">
        <v>208</v>
      </c>
      <c r="C2" s="617"/>
      <c r="D2" s="617"/>
      <c r="E2" s="617"/>
      <c r="F2" s="617"/>
      <c r="G2" s="617"/>
      <c r="H2" s="617"/>
      <c r="I2" s="617"/>
      <c r="J2" s="558" t="s">
        <v>23</v>
      </c>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x14ac:dyDescent="0.25">
      <c r="A3" s="82"/>
      <c r="B3" s="617"/>
      <c r="C3" s="617"/>
      <c r="D3" s="617"/>
      <c r="E3" s="617"/>
      <c r="F3" s="617"/>
      <c r="G3" s="617"/>
      <c r="H3" s="617"/>
      <c r="I3" s="617"/>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x14ac:dyDescent="0.25">
      <c r="A4" s="82"/>
      <c r="B4" s="617"/>
      <c r="C4" s="617"/>
      <c r="D4" s="617"/>
      <c r="E4" s="617"/>
      <c r="F4" s="617"/>
      <c r="G4" s="617"/>
      <c r="H4" s="617"/>
      <c r="I4" s="617"/>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x14ac:dyDescent="0.25">
      <c r="A6" s="82"/>
      <c r="B6" s="505" t="s">
        <v>193</v>
      </c>
      <c r="C6" s="505"/>
      <c r="D6" s="506"/>
      <c r="E6" s="600" t="s">
        <v>194</v>
      </c>
      <c r="F6" s="601"/>
      <c r="G6" s="601"/>
      <c r="H6" s="601"/>
      <c r="I6" s="618"/>
      <c r="J6" s="45" t="str">
        <f>IF(AND('Mapa de Riesgos'!$Y$12="Muy Alta",'Mapa de Riesgos'!$AA$12="Leve"),CONCATENATE("R1C",'Mapa de Riesgos'!$O$12),"")</f>
        <v/>
      </c>
      <c r="K6" s="46" t="str">
        <f>IF(AND('Mapa de Riesgos'!$Y$13="Muy Alta",'Mapa de Riesgos'!$AA$13="Leve"),CONCATENATE("R1C",'Mapa de Riesgos'!$O$13),"")</f>
        <v/>
      </c>
      <c r="L6" s="46" t="str">
        <f>IF(AND('Mapa de Riesgos'!$Y$15="Muy Alta",'Mapa de Riesgos'!$AA$15="Leve"),CONCATENATE("R1C",'Mapa de Riesgos'!$O$15),"")</f>
        <v/>
      </c>
      <c r="M6" s="46" t="str">
        <f>IF(AND('Mapa de Riesgos'!$Y$16="Muy Alta",'Mapa de Riesgos'!$AA$16="Leve"),CONCATENATE("R1C",'Mapa de Riesgos'!$O$16),"")</f>
        <v/>
      </c>
      <c r="N6" s="46" t="str">
        <f>IF(AND('Mapa de Riesgos'!$Y$17="Muy Alta",'Mapa de Riesgos'!$AA$17="Leve"),CONCATENATE("R1C",'Mapa de Riesgos'!$O$17),"")</f>
        <v/>
      </c>
      <c r="O6" s="47" t="str">
        <f>IF(AND('Mapa de Riesgos'!$Y$18="Muy Alta",'Mapa de Riesgos'!$AA$18="Leve"),CONCATENATE("R1C",'Mapa de Riesgos'!$O$18),"")</f>
        <v/>
      </c>
      <c r="P6" s="45" t="str">
        <f>IF(AND('Mapa de Riesgos'!$Y$12="Muy Alta",'Mapa de Riesgos'!$AA$12="Menor"),CONCATENATE("R1C",'Mapa de Riesgos'!$O$12),"")</f>
        <v/>
      </c>
      <c r="Q6" s="46" t="str">
        <f>IF(AND('Mapa de Riesgos'!$Y$13="Muy Alta",'Mapa de Riesgos'!$AA$13="Menor"),CONCATENATE("R1C",'Mapa de Riesgos'!$O$13),"")</f>
        <v/>
      </c>
      <c r="R6" s="46" t="str">
        <f>IF(AND('Mapa de Riesgos'!$Y$15="Muy Alta",'Mapa de Riesgos'!$AA$15="Menor"),CONCATENATE("R1C",'Mapa de Riesgos'!$O$15),"")</f>
        <v/>
      </c>
      <c r="S6" s="46" t="str">
        <f>IF(AND('Mapa de Riesgos'!$Y$16="Muy Alta",'Mapa de Riesgos'!$AA$16="Menor"),CONCATENATE("R1C",'Mapa de Riesgos'!$O$16),"")</f>
        <v/>
      </c>
      <c r="T6" s="46" t="str">
        <f>IF(AND('Mapa de Riesgos'!$Y$17="Muy Alta",'Mapa de Riesgos'!$AA$17="Menor"),CONCATENATE("R1C",'Mapa de Riesgos'!$O$17),"")</f>
        <v/>
      </c>
      <c r="U6" s="47" t="str">
        <f>IF(AND('Mapa de Riesgos'!$Y$18="Muy Alta",'Mapa de Riesgos'!$AA$18="Menor"),CONCATENATE("R1C",'Mapa de Riesgos'!$O$18),"")</f>
        <v/>
      </c>
      <c r="V6" s="45" t="str">
        <f>IF(AND('Mapa de Riesgos'!$Y$12="Muy Alta",'Mapa de Riesgos'!$AA$12="Moderado"),CONCATENATE("R1C",'Mapa de Riesgos'!$O$12),"")</f>
        <v/>
      </c>
      <c r="W6" s="46" t="str">
        <f>IF(AND('Mapa de Riesgos'!$Y$13="Muy Alta",'Mapa de Riesgos'!$AA$13="Moderado"),CONCATENATE("R1C",'Mapa de Riesgos'!$O$13),"")</f>
        <v/>
      </c>
      <c r="X6" s="46" t="str">
        <f>IF(AND('Mapa de Riesgos'!$Y$15="Muy Alta",'Mapa de Riesgos'!$AA$15="Moderado"),CONCATENATE("R1C",'Mapa de Riesgos'!$O$15),"")</f>
        <v/>
      </c>
      <c r="Y6" s="46" t="str">
        <f>IF(AND('Mapa de Riesgos'!$Y$16="Muy Alta",'Mapa de Riesgos'!$AA$16="Moderado"),CONCATENATE("R1C",'Mapa de Riesgos'!$O$16),"")</f>
        <v/>
      </c>
      <c r="Z6" s="46" t="str">
        <f>IF(AND('Mapa de Riesgos'!$Y$17="Muy Alta",'Mapa de Riesgos'!$AA$17="Moderado"),CONCATENATE("R1C",'Mapa de Riesgos'!$O$17),"")</f>
        <v/>
      </c>
      <c r="AA6" s="47" t="str">
        <f>IF(AND('Mapa de Riesgos'!$Y$18="Muy Alta",'Mapa de Riesgos'!$AA$18="Moderado"),CONCATENATE("R1C",'Mapa de Riesgos'!$O$18),"")</f>
        <v/>
      </c>
      <c r="AB6" s="45" t="str">
        <f>IF(AND('Mapa de Riesgos'!$Y$12="Muy Alta",'Mapa de Riesgos'!$AA$12="Mayor"),CONCATENATE("R1C",'Mapa de Riesgos'!$O$12),"")</f>
        <v/>
      </c>
      <c r="AC6" s="46" t="str">
        <f>IF(AND('Mapa de Riesgos'!$Y$13="Muy Alta",'Mapa de Riesgos'!$AA$13="Mayor"),CONCATENATE("R1C",'Mapa de Riesgos'!$O$13),"")</f>
        <v/>
      </c>
      <c r="AD6" s="46" t="str">
        <f>IF(AND('Mapa de Riesgos'!$Y$15="Muy Alta",'Mapa de Riesgos'!$AA$15="Mayor"),CONCATENATE("R1C",'Mapa de Riesgos'!$O$15),"")</f>
        <v/>
      </c>
      <c r="AE6" s="46" t="str">
        <f>IF(AND('Mapa de Riesgos'!$Y$16="Muy Alta",'Mapa de Riesgos'!$AA$16="Mayor"),CONCATENATE("R1C",'Mapa de Riesgos'!$O$16),"")</f>
        <v/>
      </c>
      <c r="AF6" s="46" t="str">
        <f>IF(AND('Mapa de Riesgos'!$Y$17="Muy Alta",'Mapa de Riesgos'!$AA$17="Mayor"),CONCATENATE("R1C",'Mapa de Riesgos'!$O$17),"")</f>
        <v/>
      </c>
      <c r="AG6" s="47" t="str">
        <f>IF(AND('Mapa de Riesgos'!$Y$18="Muy Alta",'Mapa de Riesgos'!$AA$18="Mayor"),CONCATENATE("R1C",'Mapa de Riesgos'!$O$18),"")</f>
        <v/>
      </c>
      <c r="AH6" s="48" t="str">
        <f>IF(AND('Mapa de Riesgos'!$Y$12="Muy Alta",'Mapa de Riesgos'!$AA$12="Catastrófico"),CONCATENATE("R1C",'Mapa de Riesgos'!$O$12),"")</f>
        <v/>
      </c>
      <c r="AI6" s="49" t="str">
        <f>IF(AND('Mapa de Riesgos'!$Y$13="Muy Alta",'Mapa de Riesgos'!$AA$13="Catastrófico"),CONCATENATE("R1C",'Mapa de Riesgos'!$O$13),"")</f>
        <v/>
      </c>
      <c r="AJ6" s="49" t="str">
        <f>IF(AND('Mapa de Riesgos'!$Y$15="Muy Alta",'Mapa de Riesgos'!$AA$15="Catastrófico"),CONCATENATE("R1C",'Mapa de Riesgos'!$O$15),"")</f>
        <v/>
      </c>
      <c r="AK6" s="49" t="str">
        <f>IF(AND('Mapa de Riesgos'!$Y$16="Muy Alta",'Mapa de Riesgos'!$AA$16="Catastrófico"),CONCATENATE("R1C",'Mapa de Riesgos'!$O$16),"")</f>
        <v/>
      </c>
      <c r="AL6" s="49" t="str">
        <f>IF(AND('Mapa de Riesgos'!$Y$17="Muy Alta",'Mapa de Riesgos'!$AA$17="Catastrófico"),CONCATENATE("R1C",'Mapa de Riesgos'!$O$17),"")</f>
        <v/>
      </c>
      <c r="AM6" s="50" t="str">
        <f>IF(AND('Mapa de Riesgos'!$Y$18="Muy Alta",'Mapa de Riesgos'!$AA$18="Catastrófico"),CONCATENATE("R1C",'Mapa de Riesgos'!$O$18),"")</f>
        <v/>
      </c>
      <c r="AN6" s="82"/>
      <c r="AO6" s="607" t="s">
        <v>195</v>
      </c>
      <c r="AP6" s="608"/>
      <c r="AQ6" s="608"/>
      <c r="AR6" s="608"/>
      <c r="AS6" s="608"/>
      <c r="AT6" s="609"/>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x14ac:dyDescent="0.25">
      <c r="A7" s="82"/>
      <c r="B7" s="505"/>
      <c r="C7" s="505"/>
      <c r="D7" s="506"/>
      <c r="E7" s="604"/>
      <c r="F7" s="603"/>
      <c r="G7" s="603"/>
      <c r="H7" s="603"/>
      <c r="I7" s="619"/>
      <c r="J7" s="51" t="str">
        <f>IF(AND('Mapa de Riesgos'!$Y$19="Muy Alta",'Mapa de Riesgos'!$AA$19="Leve"),CONCATENATE("R2C",'Mapa de Riesgos'!$O$19),"")</f>
        <v/>
      </c>
      <c r="K7" s="52" t="str">
        <f>IF(AND('Mapa de Riesgos'!$Y$21="Muy Alta",'Mapa de Riesgos'!$AA$21="Leve"),CONCATENATE("R2C",'Mapa de Riesgos'!$O$21),"")</f>
        <v/>
      </c>
      <c r="L7" s="52" t="str">
        <f>IF(AND('Mapa de Riesgos'!$Y$22="Muy Alta",'Mapa de Riesgos'!$AA$22="Leve"),CONCATENATE("R2C",'Mapa de Riesgos'!$O$22),"")</f>
        <v/>
      </c>
      <c r="M7" s="52" t="str">
        <f>IF(AND('Mapa de Riesgos'!$Y$23="Muy Alta",'Mapa de Riesgos'!$AA$23="Leve"),CONCATENATE("R2C",'Mapa de Riesgos'!$O$23),"")</f>
        <v/>
      </c>
      <c r="N7" s="52" t="str">
        <f>IF(AND('Mapa de Riesgos'!$Y$24="Muy Alta",'Mapa de Riesgos'!$AA$24="Leve"),CONCATENATE("R2C",'Mapa de Riesgos'!$O$24),"")</f>
        <v/>
      </c>
      <c r="O7" s="53" t="str">
        <f>IF(AND('Mapa de Riesgos'!$Y$25="Muy Alta",'Mapa de Riesgos'!$AA$25="Leve"),CONCATENATE("R2C",'Mapa de Riesgos'!$O$25),"")</f>
        <v/>
      </c>
      <c r="P7" s="51" t="str">
        <f>IF(AND('Mapa de Riesgos'!$Y$19="Muy Alta",'Mapa de Riesgos'!$AA$19="Menor"),CONCATENATE("R2C",'Mapa de Riesgos'!$O$19),"")</f>
        <v/>
      </c>
      <c r="Q7" s="52" t="str">
        <f>IF(AND('Mapa de Riesgos'!$Y$21="Muy Alta",'Mapa de Riesgos'!$AA$21="Menor"),CONCATENATE("R2C",'Mapa de Riesgos'!$O$21),"")</f>
        <v/>
      </c>
      <c r="R7" s="52" t="str">
        <f>IF(AND('Mapa de Riesgos'!$Y$22="Muy Alta",'Mapa de Riesgos'!$AA$22="Menor"),CONCATENATE("R2C",'Mapa de Riesgos'!$O$22),"")</f>
        <v/>
      </c>
      <c r="S7" s="52" t="str">
        <f>IF(AND('Mapa de Riesgos'!$Y$23="Muy Alta",'Mapa de Riesgos'!$AA$23="Menor"),CONCATENATE("R2C",'Mapa de Riesgos'!$O$23),"")</f>
        <v/>
      </c>
      <c r="T7" s="52" t="str">
        <f>IF(AND('Mapa de Riesgos'!$Y$24="Muy Alta",'Mapa de Riesgos'!$AA$24="Menor"),CONCATENATE("R2C",'Mapa de Riesgos'!$O$24),"")</f>
        <v/>
      </c>
      <c r="U7" s="53" t="str">
        <f>IF(AND('Mapa de Riesgos'!$Y$25="Muy Alta",'Mapa de Riesgos'!$AA$25="Menor"),CONCATENATE("R2C",'Mapa de Riesgos'!$O$25),"")</f>
        <v/>
      </c>
      <c r="V7" s="51" t="str">
        <f>IF(AND('Mapa de Riesgos'!$Y$19="Muy Alta",'Mapa de Riesgos'!$AA$19="Moderado"),CONCATENATE("R2C",'Mapa de Riesgos'!$O$19),"")</f>
        <v/>
      </c>
      <c r="W7" s="52" t="str">
        <f>IF(AND('Mapa de Riesgos'!$Y$21="Muy Alta",'Mapa de Riesgos'!$AA$21="Moderado"),CONCATENATE("R2C",'Mapa de Riesgos'!$O$21),"")</f>
        <v/>
      </c>
      <c r="X7" s="52" t="str">
        <f>IF(AND('Mapa de Riesgos'!$Y$22="Muy Alta",'Mapa de Riesgos'!$AA$22="Moderado"),CONCATENATE("R2C",'Mapa de Riesgos'!$O$22),"")</f>
        <v/>
      </c>
      <c r="Y7" s="52" t="str">
        <f>IF(AND('Mapa de Riesgos'!$Y$23="Muy Alta",'Mapa de Riesgos'!$AA$23="Moderado"),CONCATENATE("R2C",'Mapa de Riesgos'!$O$23),"")</f>
        <v/>
      </c>
      <c r="Z7" s="52" t="str">
        <f>IF(AND('Mapa de Riesgos'!$Y$24="Muy Alta",'Mapa de Riesgos'!$AA$24="Moderado"),CONCATENATE("R2C",'Mapa de Riesgos'!$O$24),"")</f>
        <v/>
      </c>
      <c r="AA7" s="53" t="str">
        <f>IF(AND('Mapa de Riesgos'!$Y$25="Muy Alta",'Mapa de Riesgos'!$AA$25="Moderado"),CONCATENATE("R2C",'Mapa de Riesgos'!$O$25),"")</f>
        <v/>
      </c>
      <c r="AB7" s="51" t="str">
        <f>IF(AND('Mapa de Riesgos'!$Y$19="Muy Alta",'Mapa de Riesgos'!$AA$19="Mayor"),CONCATENATE("R2C",'Mapa de Riesgos'!$O$19),"")</f>
        <v/>
      </c>
      <c r="AC7" s="52" t="str">
        <f>IF(AND('Mapa de Riesgos'!$Y$21="Muy Alta",'Mapa de Riesgos'!$AA$21="Mayor"),CONCATENATE("R2C",'Mapa de Riesgos'!$O$21),"")</f>
        <v/>
      </c>
      <c r="AD7" s="52" t="str">
        <f>IF(AND('Mapa de Riesgos'!$Y$22="Muy Alta",'Mapa de Riesgos'!$AA$22="Mayor"),CONCATENATE("R2C",'Mapa de Riesgos'!$O$22),"")</f>
        <v/>
      </c>
      <c r="AE7" s="52" t="str">
        <f>IF(AND('Mapa de Riesgos'!$Y$23="Muy Alta",'Mapa de Riesgos'!$AA$23="Mayor"),CONCATENATE("R2C",'Mapa de Riesgos'!$O$23),"")</f>
        <v/>
      </c>
      <c r="AF7" s="52" t="str">
        <f>IF(AND('Mapa de Riesgos'!$Y$24="Muy Alta",'Mapa de Riesgos'!$AA$24="Mayor"),CONCATENATE("R2C",'Mapa de Riesgos'!$O$24),"")</f>
        <v/>
      </c>
      <c r="AG7" s="53" t="str">
        <f>IF(AND('Mapa de Riesgos'!$Y$25="Muy Alta",'Mapa de Riesgos'!$AA$25="Mayor"),CONCATENATE("R2C",'Mapa de Riesgos'!$O$25),"")</f>
        <v/>
      </c>
      <c r="AH7" s="54" t="str">
        <f>IF(AND('Mapa de Riesgos'!$Y$19="Muy Alta",'Mapa de Riesgos'!$AA$19="Catastrófico"),CONCATENATE("R2C",'Mapa de Riesgos'!$O$19),"")</f>
        <v/>
      </c>
      <c r="AI7" s="55" t="str">
        <f>IF(AND('Mapa de Riesgos'!$Y$21="Muy Alta",'Mapa de Riesgos'!$AA$21="Catastrófico"),CONCATENATE("R2C",'Mapa de Riesgos'!$O$21),"")</f>
        <v/>
      </c>
      <c r="AJ7" s="55" t="str">
        <f>IF(AND('Mapa de Riesgos'!$Y$22="Muy Alta",'Mapa de Riesgos'!$AA$22="Catastrófico"),CONCATENATE("R2C",'Mapa de Riesgos'!$O$22),"")</f>
        <v/>
      </c>
      <c r="AK7" s="55" t="str">
        <f>IF(AND('Mapa de Riesgos'!$Y$23="Muy Alta",'Mapa de Riesgos'!$AA$23="Catastrófico"),CONCATENATE("R2C",'Mapa de Riesgos'!$O$23),"")</f>
        <v/>
      </c>
      <c r="AL7" s="55" t="str">
        <f>IF(AND('Mapa de Riesgos'!$Y$24="Muy Alta",'Mapa de Riesgos'!$AA$24="Catastrófico"),CONCATENATE("R2C",'Mapa de Riesgos'!$O$24),"")</f>
        <v/>
      </c>
      <c r="AM7" s="56" t="str">
        <f>IF(AND('Mapa de Riesgos'!$Y$25="Muy Alta",'Mapa de Riesgos'!$AA$25="Catastrófico"),CONCATENATE("R2C",'Mapa de Riesgos'!$O$25),"")</f>
        <v/>
      </c>
      <c r="AN7" s="82"/>
      <c r="AO7" s="610"/>
      <c r="AP7" s="611"/>
      <c r="AQ7" s="611"/>
      <c r="AR7" s="611"/>
      <c r="AS7" s="611"/>
      <c r="AT7" s="61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x14ac:dyDescent="0.25">
      <c r="A8" s="82"/>
      <c r="B8" s="505"/>
      <c r="C8" s="505"/>
      <c r="D8" s="506"/>
      <c r="E8" s="604"/>
      <c r="F8" s="603"/>
      <c r="G8" s="603"/>
      <c r="H8" s="603"/>
      <c r="I8" s="619"/>
      <c r="J8" s="51" t="str">
        <f>IF(AND('Mapa de Riesgos'!$Y$26="Muy Alta",'Mapa de Riesgos'!$AA$26="Leve"),CONCATENATE("R3C",'Mapa de Riesgos'!$O$26),"")</f>
        <v/>
      </c>
      <c r="K8" s="52" t="str">
        <f>IF(AND('Mapa de Riesgos'!$Y$27="Muy Alta",'Mapa de Riesgos'!$AA$27="Leve"),CONCATENATE("R3C",'Mapa de Riesgos'!$O$27),"")</f>
        <v/>
      </c>
      <c r="L8" s="52" t="str">
        <f>IF(AND('Mapa de Riesgos'!$Y$28="Muy Alta",'Mapa de Riesgos'!$AA$28="Leve"),CONCATENATE("R3C",'Mapa de Riesgos'!$O$28),"")</f>
        <v/>
      </c>
      <c r="M8" s="52" t="str">
        <f>IF(AND('Mapa de Riesgos'!$Y$29="Muy Alta",'Mapa de Riesgos'!$AA$29="Leve"),CONCATENATE("R3C",'Mapa de Riesgos'!$O$29),"")</f>
        <v/>
      </c>
      <c r="N8" s="52" t="str">
        <f>IF(AND('Mapa de Riesgos'!$Y$30="Muy Alta",'Mapa de Riesgos'!$AA$30="Leve"),CONCATENATE("R3C",'Mapa de Riesgos'!$O$30),"")</f>
        <v/>
      </c>
      <c r="O8" s="53" t="str">
        <f>IF(AND('Mapa de Riesgos'!$Y$31="Muy Alta",'Mapa de Riesgos'!$AA$31="Leve"),CONCATENATE("R3C",'Mapa de Riesgos'!$O$31),"")</f>
        <v/>
      </c>
      <c r="P8" s="51" t="str">
        <f>IF(AND('Mapa de Riesgos'!$Y$26="Muy Alta",'Mapa de Riesgos'!$AA$26="Menor"),CONCATENATE("R3C",'Mapa de Riesgos'!$O$26),"")</f>
        <v/>
      </c>
      <c r="Q8" s="52" t="str">
        <f>IF(AND('Mapa de Riesgos'!$Y$27="Muy Alta",'Mapa de Riesgos'!$AA$27="Menor"),CONCATENATE("R3C",'Mapa de Riesgos'!$O$27),"")</f>
        <v/>
      </c>
      <c r="R8" s="52" t="str">
        <f>IF(AND('Mapa de Riesgos'!$Y$28="Muy Alta",'Mapa de Riesgos'!$AA$28="Menor"),CONCATENATE("R3C",'Mapa de Riesgos'!$O$28),"")</f>
        <v/>
      </c>
      <c r="S8" s="52" t="str">
        <f>IF(AND('Mapa de Riesgos'!$Y$29="Muy Alta",'Mapa de Riesgos'!$AA$29="Menor"),CONCATENATE("R3C",'Mapa de Riesgos'!$O$29),"")</f>
        <v/>
      </c>
      <c r="T8" s="52" t="str">
        <f>IF(AND('Mapa de Riesgos'!$Y$30="Muy Alta",'Mapa de Riesgos'!$AA$30="Menor"),CONCATENATE("R3C",'Mapa de Riesgos'!$O$30),"")</f>
        <v/>
      </c>
      <c r="U8" s="53" t="str">
        <f>IF(AND('Mapa de Riesgos'!$Y$31="Muy Alta",'Mapa de Riesgos'!$AA$31="Menor"),CONCATENATE("R3C",'Mapa de Riesgos'!$O$31),"")</f>
        <v/>
      </c>
      <c r="V8" s="51" t="str">
        <f>IF(AND('Mapa de Riesgos'!$Y$26="Muy Alta",'Mapa de Riesgos'!$AA$26="Moderado"),CONCATENATE("R3C",'Mapa de Riesgos'!$O$26),"")</f>
        <v/>
      </c>
      <c r="W8" s="52" t="str">
        <f>IF(AND('Mapa de Riesgos'!$Y$27="Muy Alta",'Mapa de Riesgos'!$AA$27="Moderado"),CONCATENATE("R3C",'Mapa de Riesgos'!$O$27),"")</f>
        <v/>
      </c>
      <c r="X8" s="52" t="str">
        <f>IF(AND('Mapa de Riesgos'!$Y$28="Muy Alta",'Mapa de Riesgos'!$AA$28="Moderado"),CONCATENATE("R3C",'Mapa de Riesgos'!$O$28),"")</f>
        <v/>
      </c>
      <c r="Y8" s="52" t="str">
        <f>IF(AND('Mapa de Riesgos'!$Y$29="Muy Alta",'Mapa de Riesgos'!$AA$29="Moderado"),CONCATENATE("R3C",'Mapa de Riesgos'!$O$29),"")</f>
        <v/>
      </c>
      <c r="Z8" s="52" t="str">
        <f>IF(AND('Mapa de Riesgos'!$Y$30="Muy Alta",'Mapa de Riesgos'!$AA$30="Moderado"),CONCATENATE("R3C",'Mapa de Riesgos'!$O$30),"")</f>
        <v/>
      </c>
      <c r="AA8" s="53" t="str">
        <f>IF(AND('Mapa de Riesgos'!$Y$31="Muy Alta",'Mapa de Riesgos'!$AA$31="Moderado"),CONCATENATE("R3C",'Mapa de Riesgos'!$O$31),"")</f>
        <v/>
      </c>
      <c r="AB8" s="51" t="str">
        <f>IF(AND('Mapa de Riesgos'!$Y$26="Muy Alta",'Mapa de Riesgos'!$AA$26="Mayor"),CONCATENATE("R3C",'Mapa de Riesgos'!$O$26),"")</f>
        <v/>
      </c>
      <c r="AC8" s="52" t="str">
        <f>IF(AND('Mapa de Riesgos'!$Y$27="Muy Alta",'Mapa de Riesgos'!$AA$27="Mayor"),CONCATENATE("R3C",'Mapa de Riesgos'!$O$27),"")</f>
        <v/>
      </c>
      <c r="AD8" s="52" t="str">
        <f>IF(AND('Mapa de Riesgos'!$Y$28="Muy Alta",'Mapa de Riesgos'!$AA$28="Mayor"),CONCATENATE("R3C",'Mapa de Riesgos'!$O$28),"")</f>
        <v/>
      </c>
      <c r="AE8" s="52" t="str">
        <f>IF(AND('Mapa de Riesgos'!$Y$29="Muy Alta",'Mapa de Riesgos'!$AA$29="Mayor"),CONCATENATE("R3C",'Mapa de Riesgos'!$O$29),"")</f>
        <v/>
      </c>
      <c r="AF8" s="52" t="str">
        <f>IF(AND('Mapa de Riesgos'!$Y$30="Muy Alta",'Mapa de Riesgos'!$AA$30="Mayor"),CONCATENATE("R3C",'Mapa de Riesgos'!$O$30),"")</f>
        <v/>
      </c>
      <c r="AG8" s="53" t="str">
        <f>IF(AND('Mapa de Riesgos'!$Y$31="Muy Alta",'Mapa de Riesgos'!$AA$31="Mayor"),CONCATENATE("R3C",'Mapa de Riesgos'!$O$31),"")</f>
        <v/>
      </c>
      <c r="AH8" s="54" t="str">
        <f>IF(AND('Mapa de Riesgos'!$Y$26="Muy Alta",'Mapa de Riesgos'!$AA$26="Catastrófico"),CONCATENATE("R3C",'Mapa de Riesgos'!$O$26),"")</f>
        <v/>
      </c>
      <c r="AI8" s="55" t="str">
        <f>IF(AND('Mapa de Riesgos'!$Y$27="Muy Alta",'Mapa de Riesgos'!$AA$27="Catastrófico"),CONCATENATE("R3C",'Mapa de Riesgos'!$O$27),"")</f>
        <v/>
      </c>
      <c r="AJ8" s="55" t="str">
        <f>IF(AND('Mapa de Riesgos'!$Y$28="Muy Alta",'Mapa de Riesgos'!$AA$28="Catastrófico"),CONCATENATE("R3C",'Mapa de Riesgos'!$O$28),"")</f>
        <v/>
      </c>
      <c r="AK8" s="55" t="str">
        <f>IF(AND('Mapa de Riesgos'!$Y$29="Muy Alta",'Mapa de Riesgos'!$AA$29="Catastrófico"),CONCATENATE("R3C",'Mapa de Riesgos'!$O$29),"")</f>
        <v/>
      </c>
      <c r="AL8" s="55" t="str">
        <f>IF(AND('Mapa de Riesgos'!$Y$30="Muy Alta",'Mapa de Riesgos'!$AA$30="Catastrófico"),CONCATENATE("R3C",'Mapa de Riesgos'!$O$30),"")</f>
        <v/>
      </c>
      <c r="AM8" s="56" t="str">
        <f>IF(AND('Mapa de Riesgos'!$Y$31="Muy Alta",'Mapa de Riesgos'!$AA$31="Catastrófico"),CONCATENATE("R3C",'Mapa de Riesgos'!$O$31),"")</f>
        <v/>
      </c>
      <c r="AN8" s="82"/>
      <c r="AO8" s="610"/>
      <c r="AP8" s="611"/>
      <c r="AQ8" s="611"/>
      <c r="AR8" s="611"/>
      <c r="AS8" s="611"/>
      <c r="AT8" s="61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x14ac:dyDescent="0.25">
      <c r="A9" s="82"/>
      <c r="B9" s="505"/>
      <c r="C9" s="505"/>
      <c r="D9" s="506"/>
      <c r="E9" s="604"/>
      <c r="F9" s="603"/>
      <c r="G9" s="603"/>
      <c r="H9" s="603"/>
      <c r="I9" s="619"/>
      <c r="J9" s="51" t="str">
        <f>IF(AND('Mapa de Riesgos'!$Y$32="Muy Alta",'Mapa de Riesgos'!$AA$32="Leve"),CONCATENATE("R4C",'Mapa de Riesgos'!$O$32),"")</f>
        <v/>
      </c>
      <c r="K9" s="52" t="str">
        <f>IF(AND('Mapa de Riesgos'!$Y$33="Muy Alta",'Mapa de Riesgos'!$AA$33="Leve"),CONCATENATE("R4C",'Mapa de Riesgos'!$O$33),"")</f>
        <v/>
      </c>
      <c r="L9" s="52" t="str">
        <f>IF(AND('Mapa de Riesgos'!$Y$34="Muy Alta",'Mapa de Riesgos'!$AA$34="Leve"),CONCATENATE("R4C",'Mapa de Riesgos'!$O$34),"")</f>
        <v/>
      </c>
      <c r="M9" s="52" t="str">
        <f>IF(AND('Mapa de Riesgos'!$Y$35="Muy Alta",'Mapa de Riesgos'!$AA$35="Leve"),CONCATENATE("R4C",'Mapa de Riesgos'!$O$35),"")</f>
        <v/>
      </c>
      <c r="N9" s="52" t="str">
        <f>IF(AND('Mapa de Riesgos'!$Y$36="Muy Alta",'Mapa de Riesgos'!$AA$36="Leve"),CONCATENATE("R4C",'Mapa de Riesgos'!$O$36),"")</f>
        <v/>
      </c>
      <c r="O9" s="53" t="str">
        <f>IF(AND('Mapa de Riesgos'!$Y$37="Muy Alta",'Mapa de Riesgos'!$AA$37="Leve"),CONCATENATE("R4C",'Mapa de Riesgos'!$O$37),"")</f>
        <v/>
      </c>
      <c r="P9" s="51" t="str">
        <f>IF(AND('Mapa de Riesgos'!$Y$32="Muy Alta",'Mapa de Riesgos'!$AA$32="Menor"),CONCATENATE("R4C",'Mapa de Riesgos'!$O$32),"")</f>
        <v/>
      </c>
      <c r="Q9" s="52" t="str">
        <f>IF(AND('Mapa de Riesgos'!$Y$33="Muy Alta",'Mapa de Riesgos'!$AA$33="Menor"),CONCATENATE("R4C",'Mapa de Riesgos'!$O$33),"")</f>
        <v/>
      </c>
      <c r="R9" s="52" t="str">
        <f>IF(AND('Mapa de Riesgos'!$Y$34="Muy Alta",'Mapa de Riesgos'!$AA$34="Menor"),CONCATENATE("R4C",'Mapa de Riesgos'!$O$34),"")</f>
        <v/>
      </c>
      <c r="S9" s="52" t="str">
        <f>IF(AND('Mapa de Riesgos'!$Y$35="Muy Alta",'Mapa de Riesgos'!$AA$35="Menor"),CONCATENATE("R4C",'Mapa de Riesgos'!$O$35),"")</f>
        <v/>
      </c>
      <c r="T9" s="52" t="str">
        <f>IF(AND('Mapa de Riesgos'!$Y$36="Muy Alta",'Mapa de Riesgos'!$AA$36="Menor"),CONCATENATE("R4C",'Mapa de Riesgos'!$O$36),"")</f>
        <v/>
      </c>
      <c r="U9" s="53" t="str">
        <f>IF(AND('Mapa de Riesgos'!$Y$37="Muy Alta",'Mapa de Riesgos'!$AA$37="Menor"),CONCATENATE("R4C",'Mapa de Riesgos'!$O$37),"")</f>
        <v/>
      </c>
      <c r="V9" s="51" t="str">
        <f>IF(AND('Mapa de Riesgos'!$Y$32="Muy Alta",'Mapa de Riesgos'!$AA$32="Moderado"),CONCATENATE("R4C",'Mapa de Riesgos'!$O$32),"")</f>
        <v/>
      </c>
      <c r="W9" s="52" t="str">
        <f>IF(AND('Mapa de Riesgos'!$Y$33="Muy Alta",'Mapa de Riesgos'!$AA$33="Moderado"),CONCATENATE("R4C",'Mapa de Riesgos'!$O$33),"")</f>
        <v/>
      </c>
      <c r="X9" s="52" t="str">
        <f>IF(AND('Mapa de Riesgos'!$Y$34="Muy Alta",'Mapa de Riesgos'!$AA$34="Moderado"),CONCATENATE("R4C",'Mapa de Riesgos'!$O$34),"")</f>
        <v/>
      </c>
      <c r="Y9" s="52" t="str">
        <f>IF(AND('Mapa de Riesgos'!$Y$35="Muy Alta",'Mapa de Riesgos'!$AA$35="Moderado"),CONCATENATE("R4C",'Mapa de Riesgos'!$O$35),"")</f>
        <v/>
      </c>
      <c r="Z9" s="52" t="str">
        <f>IF(AND('Mapa de Riesgos'!$Y$36="Muy Alta",'Mapa de Riesgos'!$AA$36="Moderado"),CONCATENATE("R4C",'Mapa de Riesgos'!$O$36),"")</f>
        <v/>
      </c>
      <c r="AA9" s="53" t="str">
        <f>IF(AND('Mapa de Riesgos'!$Y$37="Muy Alta",'Mapa de Riesgos'!$AA$37="Moderado"),CONCATENATE("R4C",'Mapa de Riesgos'!$O$37),"")</f>
        <v/>
      </c>
      <c r="AB9" s="51" t="str">
        <f>IF(AND('Mapa de Riesgos'!$Y$32="Muy Alta",'Mapa de Riesgos'!$AA$32="Mayor"),CONCATENATE("R4C",'Mapa de Riesgos'!$O$32),"")</f>
        <v/>
      </c>
      <c r="AC9" s="52" t="str">
        <f>IF(AND('Mapa de Riesgos'!$Y$33="Muy Alta",'Mapa de Riesgos'!$AA$33="Mayor"),CONCATENATE("R4C",'Mapa de Riesgos'!$O$33),"")</f>
        <v/>
      </c>
      <c r="AD9" s="52" t="str">
        <f>IF(AND('Mapa de Riesgos'!$Y$34="Muy Alta",'Mapa de Riesgos'!$AA$34="Mayor"),CONCATENATE("R4C",'Mapa de Riesgos'!$O$34),"")</f>
        <v/>
      </c>
      <c r="AE9" s="52" t="str">
        <f>IF(AND('Mapa de Riesgos'!$Y$35="Muy Alta",'Mapa de Riesgos'!$AA$35="Mayor"),CONCATENATE("R4C",'Mapa de Riesgos'!$O$35),"")</f>
        <v/>
      </c>
      <c r="AF9" s="52" t="str">
        <f>IF(AND('Mapa de Riesgos'!$Y$36="Muy Alta",'Mapa de Riesgos'!$AA$36="Mayor"),CONCATENATE("R4C",'Mapa de Riesgos'!$O$36),"")</f>
        <v/>
      </c>
      <c r="AG9" s="53" t="str">
        <f>IF(AND('Mapa de Riesgos'!$Y$37="Muy Alta",'Mapa de Riesgos'!$AA$37="Mayor"),CONCATENATE("R4C",'Mapa de Riesgos'!$O$37),"")</f>
        <v/>
      </c>
      <c r="AH9" s="54" t="str">
        <f>IF(AND('Mapa de Riesgos'!$Y$32="Muy Alta",'Mapa de Riesgos'!$AA$32="Catastrófico"),CONCATENATE("R4C",'Mapa de Riesgos'!$O$32),"")</f>
        <v/>
      </c>
      <c r="AI9" s="55" t="str">
        <f>IF(AND('Mapa de Riesgos'!$Y$33="Muy Alta",'Mapa de Riesgos'!$AA$33="Catastrófico"),CONCATENATE("R4C",'Mapa de Riesgos'!$O$33),"")</f>
        <v/>
      </c>
      <c r="AJ9" s="55" t="str">
        <f>IF(AND('Mapa de Riesgos'!$Y$34="Muy Alta",'Mapa de Riesgos'!$AA$34="Catastrófico"),CONCATENATE("R4C",'Mapa de Riesgos'!$O$34),"")</f>
        <v/>
      </c>
      <c r="AK9" s="55" t="str">
        <f>IF(AND('Mapa de Riesgos'!$Y$35="Muy Alta",'Mapa de Riesgos'!$AA$35="Catastrófico"),CONCATENATE("R4C",'Mapa de Riesgos'!$O$35),"")</f>
        <v/>
      </c>
      <c r="AL9" s="55" t="str">
        <f>IF(AND('Mapa de Riesgos'!$Y$36="Muy Alta",'Mapa de Riesgos'!$AA$36="Catastrófico"),CONCATENATE("R4C",'Mapa de Riesgos'!$O$36),"")</f>
        <v/>
      </c>
      <c r="AM9" s="56" t="str">
        <f>IF(AND('Mapa de Riesgos'!$Y$37="Muy Alta",'Mapa de Riesgos'!$AA$37="Catastrófico"),CONCATENATE("R4C",'Mapa de Riesgos'!$O$37),"")</f>
        <v/>
      </c>
      <c r="AN9" s="82"/>
      <c r="AO9" s="610"/>
      <c r="AP9" s="611"/>
      <c r="AQ9" s="611"/>
      <c r="AR9" s="611"/>
      <c r="AS9" s="611"/>
      <c r="AT9" s="61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x14ac:dyDescent="0.25">
      <c r="A10" s="82"/>
      <c r="B10" s="505"/>
      <c r="C10" s="505"/>
      <c r="D10" s="506"/>
      <c r="E10" s="604"/>
      <c r="F10" s="603"/>
      <c r="G10" s="603"/>
      <c r="H10" s="603"/>
      <c r="I10" s="619"/>
      <c r="J10" s="51" t="str">
        <f>IF(AND('Mapa de Riesgos'!$Y$38="Muy Alta",'Mapa de Riesgos'!$AA$38="Leve"),CONCATENATE("R5C",'Mapa de Riesgos'!$O$38),"")</f>
        <v/>
      </c>
      <c r="K10" s="52" t="str">
        <f>IF(AND('Mapa de Riesgos'!$Y$39="Muy Alta",'Mapa de Riesgos'!$AA$39="Leve"),CONCATENATE("R5C",'Mapa de Riesgos'!$O$39),"")</f>
        <v/>
      </c>
      <c r="L10" s="52" t="str">
        <f>IF(AND('Mapa de Riesgos'!$Y$40="Muy Alta",'Mapa de Riesgos'!$AA$40="Leve"),CONCATENATE("R5C",'Mapa de Riesgos'!$O$40),"")</f>
        <v/>
      </c>
      <c r="M10" s="52" t="str">
        <f>IF(AND('Mapa de Riesgos'!$Y$41="Muy Alta",'Mapa de Riesgos'!$AA$41="Leve"),CONCATENATE("R5C",'Mapa de Riesgos'!$O$41),"")</f>
        <v/>
      </c>
      <c r="N10" s="52" t="str">
        <f>IF(AND('Mapa de Riesgos'!$Y$42="Muy Alta",'Mapa de Riesgos'!$AA$42="Leve"),CONCATENATE("R5C",'Mapa de Riesgos'!$O$42),"")</f>
        <v/>
      </c>
      <c r="O10" s="53" t="str">
        <f>IF(AND('Mapa de Riesgos'!$Y$43="Muy Alta",'Mapa de Riesgos'!$AA$43="Leve"),CONCATENATE("R5C",'Mapa de Riesgos'!$O$43),"")</f>
        <v/>
      </c>
      <c r="P10" s="51" t="str">
        <f>IF(AND('Mapa de Riesgos'!$Y$38="Muy Alta",'Mapa de Riesgos'!$AA$38="Menor"),CONCATENATE("R5C",'Mapa de Riesgos'!$O$38),"")</f>
        <v/>
      </c>
      <c r="Q10" s="52" t="str">
        <f>IF(AND('Mapa de Riesgos'!$Y$39="Muy Alta",'Mapa de Riesgos'!$AA$39="Menor"),CONCATENATE("R5C",'Mapa de Riesgos'!$O$39),"")</f>
        <v/>
      </c>
      <c r="R10" s="52" t="str">
        <f>IF(AND('Mapa de Riesgos'!$Y$40="Muy Alta",'Mapa de Riesgos'!$AA$40="Menor"),CONCATENATE("R5C",'Mapa de Riesgos'!$O$40),"")</f>
        <v/>
      </c>
      <c r="S10" s="52" t="str">
        <f>IF(AND('Mapa de Riesgos'!$Y$41="Muy Alta",'Mapa de Riesgos'!$AA$41="Menor"),CONCATENATE("R5C",'Mapa de Riesgos'!$O$41),"")</f>
        <v/>
      </c>
      <c r="T10" s="52" t="str">
        <f>IF(AND('Mapa de Riesgos'!$Y$42="Muy Alta",'Mapa de Riesgos'!$AA$42="Menor"),CONCATENATE("R5C",'Mapa de Riesgos'!$O$42),"")</f>
        <v/>
      </c>
      <c r="U10" s="53" t="str">
        <f>IF(AND('Mapa de Riesgos'!$Y$43="Muy Alta",'Mapa de Riesgos'!$AA$43="Menor"),CONCATENATE("R5C",'Mapa de Riesgos'!$O$43),"")</f>
        <v/>
      </c>
      <c r="V10" s="51" t="str">
        <f>IF(AND('Mapa de Riesgos'!$Y$38="Muy Alta",'Mapa de Riesgos'!$AA$38="Moderado"),CONCATENATE("R5C",'Mapa de Riesgos'!$O$38),"")</f>
        <v/>
      </c>
      <c r="W10" s="52" t="str">
        <f>IF(AND('Mapa de Riesgos'!$Y$39="Muy Alta",'Mapa de Riesgos'!$AA$39="Moderado"),CONCATENATE("R5C",'Mapa de Riesgos'!$O$39),"")</f>
        <v/>
      </c>
      <c r="X10" s="52" t="str">
        <f>IF(AND('Mapa de Riesgos'!$Y$40="Muy Alta",'Mapa de Riesgos'!$AA$40="Moderado"),CONCATENATE("R5C",'Mapa de Riesgos'!$O$40),"")</f>
        <v/>
      </c>
      <c r="Y10" s="52" t="str">
        <f>IF(AND('Mapa de Riesgos'!$Y$41="Muy Alta",'Mapa de Riesgos'!$AA$41="Moderado"),CONCATENATE("R5C",'Mapa de Riesgos'!$O$41),"")</f>
        <v/>
      </c>
      <c r="Z10" s="52" t="str">
        <f>IF(AND('Mapa de Riesgos'!$Y$42="Muy Alta",'Mapa de Riesgos'!$AA$42="Moderado"),CONCATENATE("R5C",'Mapa de Riesgos'!$O$42),"")</f>
        <v/>
      </c>
      <c r="AA10" s="53" t="str">
        <f>IF(AND('Mapa de Riesgos'!$Y$43="Muy Alta",'Mapa de Riesgos'!$AA$43="Moderado"),CONCATENATE("R5C",'Mapa de Riesgos'!$O$43),"")</f>
        <v/>
      </c>
      <c r="AB10" s="51" t="str">
        <f>IF(AND('Mapa de Riesgos'!$Y$38="Muy Alta",'Mapa de Riesgos'!$AA$38="Mayor"),CONCATENATE("R5C",'Mapa de Riesgos'!$O$38),"")</f>
        <v/>
      </c>
      <c r="AC10" s="52" t="str">
        <f>IF(AND('Mapa de Riesgos'!$Y$39="Muy Alta",'Mapa de Riesgos'!$AA$39="Mayor"),CONCATENATE("R5C",'Mapa de Riesgos'!$O$39),"")</f>
        <v/>
      </c>
      <c r="AD10" s="52" t="str">
        <f>IF(AND('Mapa de Riesgos'!$Y$40="Muy Alta",'Mapa de Riesgos'!$AA$40="Mayor"),CONCATENATE("R5C",'Mapa de Riesgos'!$O$40),"")</f>
        <v/>
      </c>
      <c r="AE10" s="52" t="str">
        <f>IF(AND('Mapa de Riesgos'!$Y$41="Muy Alta",'Mapa de Riesgos'!$AA$41="Mayor"),CONCATENATE("R5C",'Mapa de Riesgos'!$O$41),"")</f>
        <v/>
      </c>
      <c r="AF10" s="52" t="str">
        <f>IF(AND('Mapa de Riesgos'!$Y$42="Muy Alta",'Mapa de Riesgos'!$AA$42="Mayor"),CONCATENATE("R5C",'Mapa de Riesgos'!$O$42),"")</f>
        <v/>
      </c>
      <c r="AG10" s="53" t="str">
        <f>IF(AND('Mapa de Riesgos'!$Y$43="Muy Alta",'Mapa de Riesgos'!$AA$43="Mayor"),CONCATENATE("R5C",'Mapa de Riesgos'!$O$43),"")</f>
        <v/>
      </c>
      <c r="AH10" s="54" t="str">
        <f>IF(AND('Mapa de Riesgos'!$Y$38="Muy Alta",'Mapa de Riesgos'!$AA$38="Catastrófico"),CONCATENATE("R5C",'Mapa de Riesgos'!$O$38),"")</f>
        <v/>
      </c>
      <c r="AI10" s="55" t="str">
        <f>IF(AND('Mapa de Riesgos'!$Y$39="Muy Alta",'Mapa de Riesgos'!$AA$39="Catastrófico"),CONCATENATE("R5C",'Mapa de Riesgos'!$O$39),"")</f>
        <v/>
      </c>
      <c r="AJ10" s="55" t="str">
        <f>IF(AND('Mapa de Riesgos'!$Y$40="Muy Alta",'Mapa de Riesgos'!$AA$40="Catastrófico"),CONCATENATE("R5C",'Mapa de Riesgos'!$O$40),"")</f>
        <v/>
      </c>
      <c r="AK10" s="55" t="str">
        <f>IF(AND('Mapa de Riesgos'!$Y$41="Muy Alta",'Mapa de Riesgos'!$AA$41="Catastrófico"),CONCATENATE("R5C",'Mapa de Riesgos'!$O$41),"")</f>
        <v/>
      </c>
      <c r="AL10" s="55" t="str">
        <f>IF(AND('Mapa de Riesgos'!$Y$42="Muy Alta",'Mapa de Riesgos'!$AA$42="Catastrófico"),CONCATENATE("R5C",'Mapa de Riesgos'!$O$42),"")</f>
        <v/>
      </c>
      <c r="AM10" s="56" t="str">
        <f>IF(AND('Mapa de Riesgos'!$Y$43="Muy Alta",'Mapa de Riesgos'!$AA$43="Catastrófico"),CONCATENATE("R5C",'Mapa de Riesgos'!$O$43),"")</f>
        <v/>
      </c>
      <c r="AN10" s="82"/>
      <c r="AO10" s="610"/>
      <c r="AP10" s="611"/>
      <c r="AQ10" s="611"/>
      <c r="AR10" s="611"/>
      <c r="AS10" s="611"/>
      <c r="AT10" s="61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x14ac:dyDescent="0.25">
      <c r="A11" s="82"/>
      <c r="B11" s="505"/>
      <c r="C11" s="505"/>
      <c r="D11" s="506"/>
      <c r="E11" s="604"/>
      <c r="F11" s="603"/>
      <c r="G11" s="603"/>
      <c r="H11" s="603"/>
      <c r="I11" s="619"/>
      <c r="J11" s="51" t="str">
        <f>IF(AND('Mapa de Riesgos'!$Y$44="Muy Alta",'Mapa de Riesgos'!$AA$44="Leve"),CONCATENATE("R6C",'Mapa de Riesgos'!$O$44),"")</f>
        <v/>
      </c>
      <c r="K11" s="52" t="str">
        <f>IF(AND('Mapa de Riesgos'!$Y$45="Muy Alta",'Mapa de Riesgos'!$AA$45="Leve"),CONCATENATE("R6C",'Mapa de Riesgos'!$O$45),"")</f>
        <v/>
      </c>
      <c r="L11" s="52" t="str">
        <f>IF(AND('Mapa de Riesgos'!$Y$46="Muy Alta",'Mapa de Riesgos'!$AA$46="Leve"),CONCATENATE("R6C",'Mapa de Riesgos'!$O$46),"")</f>
        <v/>
      </c>
      <c r="M11" s="52" t="str">
        <f>IF(AND('Mapa de Riesgos'!$Y$47="Muy Alta",'Mapa de Riesgos'!$AA$47="Leve"),CONCATENATE("R6C",'Mapa de Riesgos'!$O$47),"")</f>
        <v/>
      </c>
      <c r="N11" s="52" t="str">
        <f>IF(AND('Mapa de Riesgos'!$Y$48="Muy Alta",'Mapa de Riesgos'!$AA$48="Leve"),CONCATENATE("R6C",'Mapa de Riesgos'!$O$48),"")</f>
        <v/>
      </c>
      <c r="O11" s="53" t="str">
        <f>IF(AND('Mapa de Riesgos'!$Y$49="Muy Alta",'Mapa de Riesgos'!$AA$49="Leve"),CONCATENATE("R6C",'Mapa de Riesgos'!$O$49),"")</f>
        <v/>
      </c>
      <c r="P11" s="51" t="str">
        <f>IF(AND('Mapa de Riesgos'!$Y$44="Muy Alta",'Mapa de Riesgos'!$AA$44="Menor"),CONCATENATE("R6C",'Mapa de Riesgos'!$O$44),"")</f>
        <v/>
      </c>
      <c r="Q11" s="52" t="str">
        <f>IF(AND('Mapa de Riesgos'!$Y$45="Muy Alta",'Mapa de Riesgos'!$AA$45="Menor"),CONCATENATE("R6C",'Mapa de Riesgos'!$O$45),"")</f>
        <v/>
      </c>
      <c r="R11" s="52" t="str">
        <f>IF(AND('Mapa de Riesgos'!$Y$46="Muy Alta",'Mapa de Riesgos'!$AA$46="Menor"),CONCATENATE("R6C",'Mapa de Riesgos'!$O$46),"")</f>
        <v/>
      </c>
      <c r="S11" s="52" t="str">
        <f>IF(AND('Mapa de Riesgos'!$Y$47="Muy Alta",'Mapa de Riesgos'!$AA$47="Menor"),CONCATENATE("R6C",'Mapa de Riesgos'!$O$47),"")</f>
        <v/>
      </c>
      <c r="T11" s="52" t="str">
        <f>IF(AND('Mapa de Riesgos'!$Y$48="Muy Alta",'Mapa de Riesgos'!$AA$48="Menor"),CONCATENATE("R6C",'Mapa de Riesgos'!$O$48),"")</f>
        <v/>
      </c>
      <c r="U11" s="53" t="str">
        <f>IF(AND('Mapa de Riesgos'!$Y$49="Muy Alta",'Mapa de Riesgos'!$AA$49="Menor"),CONCATENATE("R6C",'Mapa de Riesgos'!$O$49),"")</f>
        <v/>
      </c>
      <c r="V11" s="51" t="str">
        <f>IF(AND('Mapa de Riesgos'!$Y$44="Muy Alta",'Mapa de Riesgos'!$AA$44="Moderado"),CONCATENATE("R6C",'Mapa de Riesgos'!$O$44),"")</f>
        <v/>
      </c>
      <c r="W11" s="52" t="str">
        <f>IF(AND('Mapa de Riesgos'!$Y$45="Muy Alta",'Mapa de Riesgos'!$AA$45="Moderado"),CONCATENATE("R6C",'Mapa de Riesgos'!$O$45),"")</f>
        <v/>
      </c>
      <c r="X11" s="52" t="str">
        <f>IF(AND('Mapa de Riesgos'!$Y$46="Muy Alta",'Mapa de Riesgos'!$AA$46="Moderado"),CONCATENATE("R6C",'Mapa de Riesgos'!$O$46),"")</f>
        <v/>
      </c>
      <c r="Y11" s="52" t="str">
        <f>IF(AND('Mapa de Riesgos'!$Y$47="Muy Alta",'Mapa de Riesgos'!$AA$47="Moderado"),CONCATENATE("R6C",'Mapa de Riesgos'!$O$47),"")</f>
        <v/>
      </c>
      <c r="Z11" s="52" t="str">
        <f>IF(AND('Mapa de Riesgos'!$Y$48="Muy Alta",'Mapa de Riesgos'!$AA$48="Moderado"),CONCATENATE("R6C",'Mapa de Riesgos'!$O$48),"")</f>
        <v/>
      </c>
      <c r="AA11" s="53" t="str">
        <f>IF(AND('Mapa de Riesgos'!$Y$49="Muy Alta",'Mapa de Riesgos'!$AA$49="Moderado"),CONCATENATE("R6C",'Mapa de Riesgos'!$O$49),"")</f>
        <v/>
      </c>
      <c r="AB11" s="51" t="str">
        <f>IF(AND('Mapa de Riesgos'!$Y$44="Muy Alta",'Mapa de Riesgos'!$AA$44="Mayor"),CONCATENATE("R6C",'Mapa de Riesgos'!$O$44),"")</f>
        <v/>
      </c>
      <c r="AC11" s="52" t="str">
        <f>IF(AND('Mapa de Riesgos'!$Y$45="Muy Alta",'Mapa de Riesgos'!$AA$45="Mayor"),CONCATENATE("R6C",'Mapa de Riesgos'!$O$45),"")</f>
        <v/>
      </c>
      <c r="AD11" s="52" t="str">
        <f>IF(AND('Mapa de Riesgos'!$Y$46="Muy Alta",'Mapa de Riesgos'!$AA$46="Mayor"),CONCATENATE("R6C",'Mapa de Riesgos'!$O$46),"")</f>
        <v/>
      </c>
      <c r="AE11" s="52" t="str">
        <f>IF(AND('Mapa de Riesgos'!$Y$47="Muy Alta",'Mapa de Riesgos'!$AA$47="Mayor"),CONCATENATE("R6C",'Mapa de Riesgos'!$O$47),"")</f>
        <v/>
      </c>
      <c r="AF11" s="52" t="str">
        <f>IF(AND('Mapa de Riesgos'!$Y$48="Muy Alta",'Mapa de Riesgos'!$AA$48="Mayor"),CONCATENATE("R6C",'Mapa de Riesgos'!$O$48),"")</f>
        <v/>
      </c>
      <c r="AG11" s="53" t="str">
        <f>IF(AND('Mapa de Riesgos'!$Y$49="Muy Alta",'Mapa de Riesgos'!$AA$49="Mayor"),CONCATENATE("R6C",'Mapa de Riesgos'!$O$49),"")</f>
        <v/>
      </c>
      <c r="AH11" s="54" t="str">
        <f>IF(AND('Mapa de Riesgos'!$Y$44="Muy Alta",'Mapa de Riesgos'!$AA$44="Catastrófico"),CONCATENATE("R6C",'Mapa de Riesgos'!$O$44),"")</f>
        <v/>
      </c>
      <c r="AI11" s="55" t="str">
        <f>IF(AND('Mapa de Riesgos'!$Y$45="Muy Alta",'Mapa de Riesgos'!$AA$45="Catastrófico"),CONCATENATE("R6C",'Mapa de Riesgos'!$O$45),"")</f>
        <v/>
      </c>
      <c r="AJ11" s="55" t="str">
        <f>IF(AND('Mapa de Riesgos'!$Y$46="Muy Alta",'Mapa de Riesgos'!$AA$46="Catastrófico"),CONCATENATE("R6C",'Mapa de Riesgos'!$O$46),"")</f>
        <v/>
      </c>
      <c r="AK11" s="55" t="str">
        <f>IF(AND('Mapa de Riesgos'!$Y$47="Muy Alta",'Mapa de Riesgos'!$AA$47="Catastrófico"),CONCATENATE("R6C",'Mapa de Riesgos'!$O$47),"")</f>
        <v/>
      </c>
      <c r="AL11" s="55" t="str">
        <f>IF(AND('Mapa de Riesgos'!$Y$48="Muy Alta",'Mapa de Riesgos'!$AA$48="Catastrófico"),CONCATENATE("R6C",'Mapa de Riesgos'!$O$48),"")</f>
        <v/>
      </c>
      <c r="AM11" s="56" t="str">
        <f>IF(AND('Mapa de Riesgos'!$Y$49="Muy Alta",'Mapa de Riesgos'!$AA$49="Catastrófico"),CONCATENATE("R6C",'Mapa de Riesgos'!$O$49),"")</f>
        <v/>
      </c>
      <c r="AN11" s="82"/>
      <c r="AO11" s="610"/>
      <c r="AP11" s="611"/>
      <c r="AQ11" s="611"/>
      <c r="AR11" s="611"/>
      <c r="AS11" s="611"/>
      <c r="AT11" s="61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x14ac:dyDescent="0.25">
      <c r="A12" s="82"/>
      <c r="B12" s="505"/>
      <c r="C12" s="505"/>
      <c r="D12" s="506"/>
      <c r="E12" s="604"/>
      <c r="F12" s="603"/>
      <c r="G12" s="603"/>
      <c r="H12" s="603"/>
      <c r="I12" s="619"/>
      <c r="J12" s="51" t="str">
        <f>IF(AND('Mapa de Riesgos'!$Y$50="Muy Alta",'Mapa de Riesgos'!$AA$50="Leve"),CONCATENATE("R7C",'Mapa de Riesgos'!$O$50),"")</f>
        <v/>
      </c>
      <c r="K12" s="52" t="str">
        <f>IF(AND('Mapa de Riesgos'!$Y$51="Muy Alta",'Mapa de Riesgos'!$AA$51="Leve"),CONCATENATE("R7C",'Mapa de Riesgos'!$O$51),"")</f>
        <v/>
      </c>
      <c r="L12" s="52" t="str">
        <f>IF(AND('Mapa de Riesgos'!$Y$52="Muy Alta",'Mapa de Riesgos'!$AA$52="Leve"),CONCATENATE("R7C",'Mapa de Riesgos'!$O$52),"")</f>
        <v/>
      </c>
      <c r="M12" s="52" t="str">
        <f>IF(AND('Mapa de Riesgos'!$Y$53="Muy Alta",'Mapa de Riesgos'!$AA$53="Leve"),CONCATENATE("R7C",'Mapa de Riesgos'!$O$53),"")</f>
        <v/>
      </c>
      <c r="N12" s="52" t="str">
        <f>IF(AND('Mapa de Riesgos'!$Y$54="Muy Alta",'Mapa de Riesgos'!$AA$54="Leve"),CONCATENATE("R7C",'Mapa de Riesgos'!$O$54),"")</f>
        <v/>
      </c>
      <c r="O12" s="53" t="str">
        <f>IF(AND('Mapa de Riesgos'!$Y$55="Muy Alta",'Mapa de Riesgos'!$AA$55="Leve"),CONCATENATE("R7C",'Mapa de Riesgos'!$O$55),"")</f>
        <v/>
      </c>
      <c r="P12" s="51" t="str">
        <f>IF(AND('Mapa de Riesgos'!$Y$50="Muy Alta",'Mapa de Riesgos'!$AA$50="Menor"),CONCATENATE("R7C",'Mapa de Riesgos'!$O$50),"")</f>
        <v/>
      </c>
      <c r="Q12" s="52" t="str">
        <f>IF(AND('Mapa de Riesgos'!$Y$51="Muy Alta",'Mapa de Riesgos'!$AA$51="Menor"),CONCATENATE("R7C",'Mapa de Riesgos'!$O$51),"")</f>
        <v/>
      </c>
      <c r="R12" s="52" t="str">
        <f>IF(AND('Mapa de Riesgos'!$Y$52="Muy Alta",'Mapa de Riesgos'!$AA$52="Menor"),CONCATENATE("R7C",'Mapa de Riesgos'!$O$52),"")</f>
        <v/>
      </c>
      <c r="S12" s="52" t="str">
        <f>IF(AND('Mapa de Riesgos'!$Y$53="Muy Alta",'Mapa de Riesgos'!$AA$53="Menor"),CONCATENATE("R7C",'Mapa de Riesgos'!$O$53),"")</f>
        <v/>
      </c>
      <c r="T12" s="52" t="str">
        <f>IF(AND('Mapa de Riesgos'!$Y$54="Muy Alta",'Mapa de Riesgos'!$AA$54="Menor"),CONCATENATE("R7C",'Mapa de Riesgos'!$O$54),"")</f>
        <v/>
      </c>
      <c r="U12" s="53" t="str">
        <f>IF(AND('Mapa de Riesgos'!$Y$55="Muy Alta",'Mapa de Riesgos'!$AA$55="Menor"),CONCATENATE("R7C",'Mapa de Riesgos'!$O$55),"")</f>
        <v/>
      </c>
      <c r="V12" s="51" t="str">
        <f>IF(AND('Mapa de Riesgos'!$Y$50="Muy Alta",'Mapa de Riesgos'!$AA$50="Moderado"),CONCATENATE("R7C",'Mapa de Riesgos'!$O$50),"")</f>
        <v/>
      </c>
      <c r="W12" s="52" t="str">
        <f>IF(AND('Mapa de Riesgos'!$Y$51="Muy Alta",'Mapa de Riesgos'!$AA$51="Moderado"),CONCATENATE("R7C",'Mapa de Riesgos'!$O$51),"")</f>
        <v/>
      </c>
      <c r="X12" s="52" t="str">
        <f>IF(AND('Mapa de Riesgos'!$Y$52="Muy Alta",'Mapa de Riesgos'!$AA$52="Moderado"),CONCATENATE("R7C",'Mapa de Riesgos'!$O$52),"")</f>
        <v/>
      </c>
      <c r="Y12" s="52" t="str">
        <f>IF(AND('Mapa de Riesgos'!$Y$53="Muy Alta",'Mapa de Riesgos'!$AA$53="Moderado"),CONCATENATE("R7C",'Mapa de Riesgos'!$O$53),"")</f>
        <v/>
      </c>
      <c r="Z12" s="52" t="str">
        <f>IF(AND('Mapa de Riesgos'!$Y$54="Muy Alta",'Mapa de Riesgos'!$AA$54="Moderado"),CONCATENATE("R7C",'Mapa de Riesgos'!$O$54),"")</f>
        <v/>
      </c>
      <c r="AA12" s="53" t="str">
        <f>IF(AND('Mapa de Riesgos'!$Y$55="Muy Alta",'Mapa de Riesgos'!$AA$55="Moderado"),CONCATENATE("R7C",'Mapa de Riesgos'!$O$55),"")</f>
        <v/>
      </c>
      <c r="AB12" s="51" t="str">
        <f>IF(AND('Mapa de Riesgos'!$Y$50="Muy Alta",'Mapa de Riesgos'!$AA$50="Mayor"),CONCATENATE("R7C",'Mapa de Riesgos'!$O$50),"")</f>
        <v/>
      </c>
      <c r="AC12" s="52" t="str">
        <f>IF(AND('Mapa de Riesgos'!$Y$51="Muy Alta",'Mapa de Riesgos'!$AA$51="Mayor"),CONCATENATE("R7C",'Mapa de Riesgos'!$O$51),"")</f>
        <v/>
      </c>
      <c r="AD12" s="52" t="str">
        <f>IF(AND('Mapa de Riesgos'!$Y$52="Muy Alta",'Mapa de Riesgos'!$AA$52="Mayor"),CONCATENATE("R7C",'Mapa de Riesgos'!$O$52),"")</f>
        <v/>
      </c>
      <c r="AE12" s="52" t="str">
        <f>IF(AND('Mapa de Riesgos'!$Y$53="Muy Alta",'Mapa de Riesgos'!$AA$53="Mayor"),CONCATENATE("R7C",'Mapa de Riesgos'!$O$53),"")</f>
        <v/>
      </c>
      <c r="AF12" s="52" t="str">
        <f>IF(AND('Mapa de Riesgos'!$Y$54="Muy Alta",'Mapa de Riesgos'!$AA$54="Mayor"),CONCATENATE("R7C",'Mapa de Riesgos'!$O$54),"")</f>
        <v/>
      </c>
      <c r="AG12" s="53" t="str">
        <f>IF(AND('Mapa de Riesgos'!$Y$55="Muy Alta",'Mapa de Riesgos'!$AA$55="Mayor"),CONCATENATE("R7C",'Mapa de Riesgos'!$O$55),"")</f>
        <v/>
      </c>
      <c r="AH12" s="54" t="str">
        <f>IF(AND('Mapa de Riesgos'!$Y$50="Muy Alta",'Mapa de Riesgos'!$AA$50="Catastrófico"),CONCATENATE("R7C",'Mapa de Riesgos'!$O$50),"")</f>
        <v/>
      </c>
      <c r="AI12" s="55" t="str">
        <f>IF(AND('Mapa de Riesgos'!$Y$51="Muy Alta",'Mapa de Riesgos'!$AA$51="Catastrófico"),CONCATENATE("R7C",'Mapa de Riesgos'!$O$51),"")</f>
        <v/>
      </c>
      <c r="AJ12" s="55" t="str">
        <f>IF(AND('Mapa de Riesgos'!$Y$52="Muy Alta",'Mapa de Riesgos'!$AA$52="Catastrófico"),CONCATENATE("R7C",'Mapa de Riesgos'!$O$52),"")</f>
        <v/>
      </c>
      <c r="AK12" s="55" t="str">
        <f>IF(AND('Mapa de Riesgos'!$Y$53="Muy Alta",'Mapa de Riesgos'!$AA$53="Catastrófico"),CONCATENATE("R7C",'Mapa de Riesgos'!$O$53),"")</f>
        <v/>
      </c>
      <c r="AL12" s="55" t="str">
        <f>IF(AND('Mapa de Riesgos'!$Y$54="Muy Alta",'Mapa de Riesgos'!$AA$54="Catastrófico"),CONCATENATE("R7C",'Mapa de Riesgos'!$O$54),"")</f>
        <v/>
      </c>
      <c r="AM12" s="56" t="str">
        <f>IF(AND('Mapa de Riesgos'!$Y$55="Muy Alta",'Mapa de Riesgos'!$AA$55="Catastrófico"),CONCATENATE("R7C",'Mapa de Riesgos'!$O$55),"")</f>
        <v/>
      </c>
      <c r="AN12" s="82"/>
      <c r="AO12" s="610"/>
      <c r="AP12" s="611"/>
      <c r="AQ12" s="611"/>
      <c r="AR12" s="611"/>
      <c r="AS12" s="611"/>
      <c r="AT12" s="61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x14ac:dyDescent="0.25">
      <c r="A13" s="82"/>
      <c r="B13" s="505"/>
      <c r="C13" s="505"/>
      <c r="D13" s="506"/>
      <c r="E13" s="604"/>
      <c r="F13" s="603"/>
      <c r="G13" s="603"/>
      <c r="H13" s="603"/>
      <c r="I13" s="619"/>
      <c r="J13" s="51" t="str">
        <f>IF(AND('Mapa de Riesgos'!$Y$56="Muy Alta",'Mapa de Riesgos'!$AA$56="Leve"),CONCATENATE("R8C",'Mapa de Riesgos'!$O$56),"")</f>
        <v/>
      </c>
      <c r="K13" s="52" t="str">
        <f>IF(AND('Mapa de Riesgos'!$Y$57="Muy Alta",'Mapa de Riesgos'!$AA$57="Leve"),CONCATENATE("R8C",'Mapa de Riesgos'!$O$57),"")</f>
        <v/>
      </c>
      <c r="L13" s="52" t="str">
        <f>IF(AND('Mapa de Riesgos'!$Y$58="Muy Alta",'Mapa de Riesgos'!$AA$58="Leve"),CONCATENATE("R8C",'Mapa de Riesgos'!$O$58),"")</f>
        <v/>
      </c>
      <c r="M13" s="52" t="str">
        <f>IF(AND('Mapa de Riesgos'!$Y$59="Muy Alta",'Mapa de Riesgos'!$AA$59="Leve"),CONCATENATE("R8C",'Mapa de Riesgos'!$O$59),"")</f>
        <v/>
      </c>
      <c r="N13" s="52" t="str">
        <f>IF(AND('Mapa de Riesgos'!$Y$60="Muy Alta",'Mapa de Riesgos'!$AA$60="Leve"),CONCATENATE("R8C",'Mapa de Riesgos'!$O$60),"")</f>
        <v/>
      </c>
      <c r="O13" s="53" t="str">
        <f>IF(AND('Mapa de Riesgos'!$Y$61="Muy Alta",'Mapa de Riesgos'!$AA$61="Leve"),CONCATENATE("R8C",'Mapa de Riesgos'!$O$61),"")</f>
        <v/>
      </c>
      <c r="P13" s="51" t="str">
        <f>IF(AND('Mapa de Riesgos'!$Y$56="Muy Alta",'Mapa de Riesgos'!$AA$56="Menor"),CONCATENATE("R8C",'Mapa de Riesgos'!$O$56),"")</f>
        <v/>
      </c>
      <c r="Q13" s="52" t="str">
        <f>IF(AND('Mapa de Riesgos'!$Y$57="Muy Alta",'Mapa de Riesgos'!$AA$57="Menor"),CONCATENATE("R8C",'Mapa de Riesgos'!$O$57),"")</f>
        <v/>
      </c>
      <c r="R13" s="52" t="str">
        <f>IF(AND('Mapa de Riesgos'!$Y$58="Muy Alta",'Mapa de Riesgos'!$AA$58="Menor"),CONCATENATE("R8C",'Mapa de Riesgos'!$O$58),"")</f>
        <v/>
      </c>
      <c r="S13" s="52" t="str">
        <f>IF(AND('Mapa de Riesgos'!$Y$59="Muy Alta",'Mapa de Riesgos'!$AA$59="Menor"),CONCATENATE("R8C",'Mapa de Riesgos'!$O$59),"")</f>
        <v/>
      </c>
      <c r="T13" s="52" t="str">
        <f>IF(AND('Mapa de Riesgos'!$Y$60="Muy Alta",'Mapa de Riesgos'!$AA$60="Menor"),CONCATENATE("R8C",'Mapa de Riesgos'!$O$60),"")</f>
        <v/>
      </c>
      <c r="U13" s="53" t="str">
        <f>IF(AND('Mapa de Riesgos'!$Y$61="Muy Alta",'Mapa de Riesgos'!$AA$61="Menor"),CONCATENATE("R8C",'Mapa de Riesgos'!$O$61),"")</f>
        <v/>
      </c>
      <c r="V13" s="51" t="str">
        <f>IF(AND('Mapa de Riesgos'!$Y$56="Muy Alta",'Mapa de Riesgos'!$AA$56="Moderado"),CONCATENATE("R8C",'Mapa de Riesgos'!$O$56),"")</f>
        <v/>
      </c>
      <c r="W13" s="52" t="str">
        <f>IF(AND('Mapa de Riesgos'!$Y$57="Muy Alta",'Mapa de Riesgos'!$AA$57="Moderado"),CONCATENATE("R8C",'Mapa de Riesgos'!$O$57),"")</f>
        <v/>
      </c>
      <c r="X13" s="52" t="str">
        <f>IF(AND('Mapa de Riesgos'!$Y$58="Muy Alta",'Mapa de Riesgos'!$AA$58="Moderado"),CONCATENATE("R8C",'Mapa de Riesgos'!$O$58),"")</f>
        <v/>
      </c>
      <c r="Y13" s="52" t="str">
        <f>IF(AND('Mapa de Riesgos'!$Y$59="Muy Alta",'Mapa de Riesgos'!$AA$59="Moderado"),CONCATENATE("R8C",'Mapa de Riesgos'!$O$59),"")</f>
        <v/>
      </c>
      <c r="Z13" s="52" t="str">
        <f>IF(AND('Mapa de Riesgos'!$Y$60="Muy Alta",'Mapa de Riesgos'!$AA$60="Moderado"),CONCATENATE("R8C",'Mapa de Riesgos'!$O$60),"")</f>
        <v/>
      </c>
      <c r="AA13" s="53" t="str">
        <f>IF(AND('Mapa de Riesgos'!$Y$61="Muy Alta",'Mapa de Riesgos'!$AA$61="Moderado"),CONCATENATE("R8C",'Mapa de Riesgos'!$O$61),"")</f>
        <v/>
      </c>
      <c r="AB13" s="51" t="str">
        <f>IF(AND('Mapa de Riesgos'!$Y$56="Muy Alta",'Mapa de Riesgos'!$AA$56="Mayor"),CONCATENATE("R8C",'Mapa de Riesgos'!$O$56),"")</f>
        <v/>
      </c>
      <c r="AC13" s="52" t="str">
        <f>IF(AND('Mapa de Riesgos'!$Y$57="Muy Alta",'Mapa de Riesgos'!$AA$57="Mayor"),CONCATENATE("R8C",'Mapa de Riesgos'!$O$57),"")</f>
        <v/>
      </c>
      <c r="AD13" s="52" t="str">
        <f>IF(AND('Mapa de Riesgos'!$Y$58="Muy Alta",'Mapa de Riesgos'!$AA$58="Mayor"),CONCATENATE("R8C",'Mapa de Riesgos'!$O$58),"")</f>
        <v/>
      </c>
      <c r="AE13" s="52" t="str">
        <f>IF(AND('Mapa de Riesgos'!$Y$59="Muy Alta",'Mapa de Riesgos'!$AA$59="Mayor"),CONCATENATE("R8C",'Mapa de Riesgos'!$O$59),"")</f>
        <v/>
      </c>
      <c r="AF13" s="52" t="str">
        <f>IF(AND('Mapa de Riesgos'!$Y$60="Muy Alta",'Mapa de Riesgos'!$AA$60="Mayor"),CONCATENATE("R8C",'Mapa de Riesgos'!$O$60),"")</f>
        <v/>
      </c>
      <c r="AG13" s="53" t="str">
        <f>IF(AND('Mapa de Riesgos'!$Y$61="Muy Alta",'Mapa de Riesgos'!$AA$61="Mayor"),CONCATENATE("R8C",'Mapa de Riesgos'!$O$61),"")</f>
        <v/>
      </c>
      <c r="AH13" s="54" t="str">
        <f>IF(AND('Mapa de Riesgos'!$Y$56="Muy Alta",'Mapa de Riesgos'!$AA$56="Catastrófico"),CONCATENATE("R8C",'Mapa de Riesgos'!$O$56),"")</f>
        <v/>
      </c>
      <c r="AI13" s="55" t="str">
        <f>IF(AND('Mapa de Riesgos'!$Y$57="Muy Alta",'Mapa de Riesgos'!$AA$57="Catastrófico"),CONCATENATE("R8C",'Mapa de Riesgos'!$O$57),"")</f>
        <v/>
      </c>
      <c r="AJ13" s="55" t="str">
        <f>IF(AND('Mapa de Riesgos'!$Y$58="Muy Alta",'Mapa de Riesgos'!$AA$58="Catastrófico"),CONCATENATE("R8C",'Mapa de Riesgos'!$O$58),"")</f>
        <v/>
      </c>
      <c r="AK13" s="55" t="str">
        <f>IF(AND('Mapa de Riesgos'!$Y$59="Muy Alta",'Mapa de Riesgos'!$AA$59="Catastrófico"),CONCATENATE("R8C",'Mapa de Riesgos'!$O$59),"")</f>
        <v/>
      </c>
      <c r="AL13" s="55" t="str">
        <f>IF(AND('Mapa de Riesgos'!$Y$60="Muy Alta",'Mapa de Riesgos'!$AA$60="Catastrófico"),CONCATENATE("R8C",'Mapa de Riesgos'!$O$60),"")</f>
        <v/>
      </c>
      <c r="AM13" s="56" t="str">
        <f>IF(AND('Mapa de Riesgos'!$Y$61="Muy Alta",'Mapa de Riesgos'!$AA$61="Catastrófico"),CONCATENATE("R8C",'Mapa de Riesgos'!$O$61),"")</f>
        <v/>
      </c>
      <c r="AN13" s="82"/>
      <c r="AO13" s="610"/>
      <c r="AP13" s="611"/>
      <c r="AQ13" s="611"/>
      <c r="AR13" s="611"/>
      <c r="AS13" s="611"/>
      <c r="AT13" s="61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x14ac:dyDescent="0.25">
      <c r="A14" s="82"/>
      <c r="B14" s="505"/>
      <c r="C14" s="505"/>
      <c r="D14" s="506"/>
      <c r="E14" s="604"/>
      <c r="F14" s="603"/>
      <c r="G14" s="603"/>
      <c r="H14" s="603"/>
      <c r="I14" s="619"/>
      <c r="J14" s="51" t="str">
        <f>IF(AND('Mapa de Riesgos'!$Y$62="Muy Alta",'Mapa de Riesgos'!$AA$62="Leve"),CONCATENATE("R9C",'Mapa de Riesgos'!$O$62),"")</f>
        <v/>
      </c>
      <c r="K14" s="52" t="str">
        <f>IF(AND('Mapa de Riesgos'!$Y$63="Muy Alta",'Mapa de Riesgos'!$AA$63="Leve"),CONCATENATE("R9C",'Mapa de Riesgos'!$O$63),"")</f>
        <v/>
      </c>
      <c r="L14" s="52" t="str">
        <f>IF(AND('Mapa de Riesgos'!$Y$64="Muy Alta",'Mapa de Riesgos'!$AA$64="Leve"),CONCATENATE("R9C",'Mapa de Riesgos'!$O$64),"")</f>
        <v/>
      </c>
      <c r="M14" s="52" t="str">
        <f>IF(AND('Mapa de Riesgos'!$Y$65="Muy Alta",'Mapa de Riesgos'!$AA$65="Leve"),CONCATENATE("R9C",'Mapa de Riesgos'!$O$65),"")</f>
        <v/>
      </c>
      <c r="N14" s="52" t="str">
        <f>IF(AND('Mapa de Riesgos'!$Y$66="Muy Alta",'Mapa de Riesgos'!$AA$66="Leve"),CONCATENATE("R9C",'Mapa de Riesgos'!$O$66),"")</f>
        <v/>
      </c>
      <c r="O14" s="53" t="str">
        <f>IF(AND('Mapa de Riesgos'!$Y$67="Muy Alta",'Mapa de Riesgos'!$AA$67="Leve"),CONCATENATE("R9C",'Mapa de Riesgos'!$O$67),"")</f>
        <v/>
      </c>
      <c r="P14" s="51" t="str">
        <f>IF(AND('Mapa de Riesgos'!$Y$62="Muy Alta",'Mapa de Riesgos'!$AA$62="Menor"),CONCATENATE("R9C",'Mapa de Riesgos'!$O$62),"")</f>
        <v/>
      </c>
      <c r="Q14" s="52" t="str">
        <f>IF(AND('Mapa de Riesgos'!$Y$63="Muy Alta",'Mapa de Riesgos'!$AA$63="Menor"),CONCATENATE("R9C",'Mapa de Riesgos'!$O$63),"")</f>
        <v/>
      </c>
      <c r="R14" s="52" t="str">
        <f>IF(AND('Mapa de Riesgos'!$Y$64="Muy Alta",'Mapa de Riesgos'!$AA$64="Menor"),CONCATENATE("R9C",'Mapa de Riesgos'!$O$64),"")</f>
        <v/>
      </c>
      <c r="S14" s="52" t="str">
        <f>IF(AND('Mapa de Riesgos'!$Y$65="Muy Alta",'Mapa de Riesgos'!$AA$65="Menor"),CONCATENATE("R9C",'Mapa de Riesgos'!$O$65),"")</f>
        <v/>
      </c>
      <c r="T14" s="52" t="str">
        <f>IF(AND('Mapa de Riesgos'!$Y$66="Muy Alta",'Mapa de Riesgos'!$AA$66="Menor"),CONCATENATE("R9C",'Mapa de Riesgos'!$O$66),"")</f>
        <v/>
      </c>
      <c r="U14" s="53" t="str">
        <f>IF(AND('Mapa de Riesgos'!$Y$67="Muy Alta",'Mapa de Riesgos'!$AA$67="Menor"),CONCATENATE("R9C",'Mapa de Riesgos'!$O$67),"")</f>
        <v/>
      </c>
      <c r="V14" s="51" t="str">
        <f>IF(AND('Mapa de Riesgos'!$Y$62="Muy Alta",'Mapa de Riesgos'!$AA$62="Moderado"),CONCATENATE("R9C",'Mapa de Riesgos'!$O$62),"")</f>
        <v/>
      </c>
      <c r="W14" s="52" t="str">
        <f>IF(AND('Mapa de Riesgos'!$Y$63="Muy Alta",'Mapa de Riesgos'!$AA$63="Moderado"),CONCATENATE("R9C",'Mapa de Riesgos'!$O$63),"")</f>
        <v/>
      </c>
      <c r="X14" s="52" t="str">
        <f>IF(AND('Mapa de Riesgos'!$Y$64="Muy Alta",'Mapa de Riesgos'!$AA$64="Moderado"),CONCATENATE("R9C",'Mapa de Riesgos'!$O$64),"")</f>
        <v/>
      </c>
      <c r="Y14" s="52" t="str">
        <f>IF(AND('Mapa de Riesgos'!$Y$65="Muy Alta",'Mapa de Riesgos'!$AA$65="Moderado"),CONCATENATE("R9C",'Mapa de Riesgos'!$O$65),"")</f>
        <v/>
      </c>
      <c r="Z14" s="52" t="str">
        <f>IF(AND('Mapa de Riesgos'!$Y$66="Muy Alta",'Mapa de Riesgos'!$AA$66="Moderado"),CONCATENATE("R9C",'Mapa de Riesgos'!$O$66),"")</f>
        <v/>
      </c>
      <c r="AA14" s="53" t="str">
        <f>IF(AND('Mapa de Riesgos'!$Y$67="Muy Alta",'Mapa de Riesgos'!$AA$67="Moderado"),CONCATENATE("R9C",'Mapa de Riesgos'!$O$67),"")</f>
        <v/>
      </c>
      <c r="AB14" s="51" t="str">
        <f>IF(AND('Mapa de Riesgos'!$Y$62="Muy Alta",'Mapa de Riesgos'!$AA$62="Mayor"),CONCATENATE("R9C",'Mapa de Riesgos'!$O$62),"")</f>
        <v/>
      </c>
      <c r="AC14" s="52" t="str">
        <f>IF(AND('Mapa de Riesgos'!$Y$63="Muy Alta",'Mapa de Riesgos'!$AA$63="Mayor"),CONCATENATE("R9C",'Mapa de Riesgos'!$O$63),"")</f>
        <v/>
      </c>
      <c r="AD14" s="52" t="str">
        <f>IF(AND('Mapa de Riesgos'!$Y$64="Muy Alta",'Mapa de Riesgos'!$AA$64="Mayor"),CONCATENATE("R9C",'Mapa de Riesgos'!$O$64),"")</f>
        <v/>
      </c>
      <c r="AE14" s="52" t="str">
        <f>IF(AND('Mapa de Riesgos'!$Y$65="Muy Alta",'Mapa de Riesgos'!$AA$65="Mayor"),CONCATENATE("R9C",'Mapa de Riesgos'!$O$65),"")</f>
        <v/>
      </c>
      <c r="AF14" s="52" t="str">
        <f>IF(AND('Mapa de Riesgos'!$Y$66="Muy Alta",'Mapa de Riesgos'!$AA$66="Mayor"),CONCATENATE("R9C",'Mapa de Riesgos'!$O$66),"")</f>
        <v/>
      </c>
      <c r="AG14" s="53" t="str">
        <f>IF(AND('Mapa de Riesgos'!$Y$67="Muy Alta",'Mapa de Riesgos'!$AA$67="Mayor"),CONCATENATE("R9C",'Mapa de Riesgos'!$O$67),"")</f>
        <v/>
      </c>
      <c r="AH14" s="54" t="str">
        <f>IF(AND('Mapa de Riesgos'!$Y$62="Muy Alta",'Mapa de Riesgos'!$AA$62="Catastrófico"),CONCATENATE("R9C",'Mapa de Riesgos'!$O$62),"")</f>
        <v/>
      </c>
      <c r="AI14" s="55" t="str">
        <f>IF(AND('Mapa de Riesgos'!$Y$63="Muy Alta",'Mapa de Riesgos'!$AA$63="Catastrófico"),CONCATENATE("R9C",'Mapa de Riesgos'!$O$63),"")</f>
        <v/>
      </c>
      <c r="AJ14" s="55" t="str">
        <f>IF(AND('Mapa de Riesgos'!$Y$64="Muy Alta",'Mapa de Riesgos'!$AA$64="Catastrófico"),CONCATENATE("R9C",'Mapa de Riesgos'!$O$64),"")</f>
        <v/>
      </c>
      <c r="AK14" s="55" t="str">
        <f>IF(AND('Mapa de Riesgos'!$Y$65="Muy Alta",'Mapa de Riesgos'!$AA$65="Catastrófico"),CONCATENATE("R9C",'Mapa de Riesgos'!$O$65),"")</f>
        <v/>
      </c>
      <c r="AL14" s="55" t="str">
        <f>IF(AND('Mapa de Riesgos'!$Y$66="Muy Alta",'Mapa de Riesgos'!$AA$66="Catastrófico"),CONCATENATE("R9C",'Mapa de Riesgos'!$O$66),"")</f>
        <v/>
      </c>
      <c r="AM14" s="56" t="str">
        <f>IF(AND('Mapa de Riesgos'!$Y$67="Muy Alta",'Mapa de Riesgos'!$AA$67="Catastrófico"),CONCATENATE("R9C",'Mapa de Riesgos'!$O$67),"")</f>
        <v/>
      </c>
      <c r="AN14" s="82"/>
      <c r="AO14" s="610"/>
      <c r="AP14" s="611"/>
      <c r="AQ14" s="611"/>
      <c r="AR14" s="611"/>
      <c r="AS14" s="611"/>
      <c r="AT14" s="61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x14ac:dyDescent="0.3">
      <c r="A15" s="82"/>
      <c r="B15" s="505"/>
      <c r="C15" s="505"/>
      <c r="D15" s="506"/>
      <c r="E15" s="605"/>
      <c r="F15" s="606"/>
      <c r="G15" s="606"/>
      <c r="H15" s="606"/>
      <c r="I15" s="620"/>
      <c r="J15" s="57" t="str">
        <f>IF(AND('Mapa de Riesgos'!$Y$68="Muy Alta",'Mapa de Riesgos'!$AA$68="Leve"),CONCATENATE("R10C",'Mapa de Riesgos'!$O$68),"")</f>
        <v/>
      </c>
      <c r="K15" s="58" t="str">
        <f>IF(AND('Mapa de Riesgos'!$Y$69="Muy Alta",'Mapa de Riesgos'!$AA$69="Leve"),CONCATENATE("R10C",'Mapa de Riesgos'!$O$69),"")</f>
        <v/>
      </c>
      <c r="L15" s="58" t="str">
        <f>IF(AND('Mapa de Riesgos'!$Y$70="Muy Alta",'Mapa de Riesgos'!$AA$70="Leve"),CONCATENATE("R10C",'Mapa de Riesgos'!$O$70),"")</f>
        <v/>
      </c>
      <c r="M15" s="58" t="str">
        <f>IF(AND('Mapa de Riesgos'!$Y$71="Muy Alta",'Mapa de Riesgos'!$AA$71="Leve"),CONCATENATE("R10C",'Mapa de Riesgos'!$O$71),"")</f>
        <v/>
      </c>
      <c r="N15" s="58" t="str">
        <f>IF(AND('Mapa de Riesgos'!$Y$72="Muy Alta",'Mapa de Riesgos'!$AA$72="Leve"),CONCATENATE("R10C",'Mapa de Riesgos'!$O$72),"")</f>
        <v/>
      </c>
      <c r="O15" s="59" t="str">
        <f>IF(AND('Mapa de Riesgos'!$Y$73="Muy Alta",'Mapa de Riesgos'!$AA$73="Leve"),CONCATENATE("R10C",'Mapa de Riesgos'!$O$73),"")</f>
        <v/>
      </c>
      <c r="P15" s="51" t="str">
        <f>IF(AND('Mapa de Riesgos'!$Y$68="Muy Alta",'Mapa de Riesgos'!$AA$68="Menor"),CONCATENATE("R10C",'Mapa de Riesgos'!$O$68),"")</f>
        <v/>
      </c>
      <c r="Q15" s="52" t="str">
        <f>IF(AND('Mapa de Riesgos'!$Y$69="Muy Alta",'Mapa de Riesgos'!$AA$69="Menor"),CONCATENATE("R10C",'Mapa de Riesgos'!$O$69),"")</f>
        <v/>
      </c>
      <c r="R15" s="52" t="str">
        <f>IF(AND('Mapa de Riesgos'!$Y$70="Muy Alta",'Mapa de Riesgos'!$AA$70="Menor"),CONCATENATE("R10C",'Mapa de Riesgos'!$O$70),"")</f>
        <v/>
      </c>
      <c r="S15" s="52" t="str">
        <f>IF(AND('Mapa de Riesgos'!$Y$71="Muy Alta",'Mapa de Riesgos'!$AA$71="Menor"),CONCATENATE("R10C",'Mapa de Riesgos'!$O$71),"")</f>
        <v/>
      </c>
      <c r="T15" s="52" t="str">
        <f>IF(AND('Mapa de Riesgos'!$Y$72="Muy Alta",'Mapa de Riesgos'!$AA$72="Menor"),CONCATENATE("R10C",'Mapa de Riesgos'!$O$72),"")</f>
        <v/>
      </c>
      <c r="U15" s="53" t="str">
        <f>IF(AND('Mapa de Riesgos'!$Y$73="Muy Alta",'Mapa de Riesgos'!$AA$73="Menor"),CONCATENATE("R10C",'Mapa de Riesgos'!$O$73),"")</f>
        <v/>
      </c>
      <c r="V15" s="57" t="str">
        <f>IF(AND('Mapa de Riesgos'!$Y$68="Muy Alta",'Mapa de Riesgos'!$AA$68="Moderado"),CONCATENATE("R10C",'Mapa de Riesgos'!$O$68),"")</f>
        <v/>
      </c>
      <c r="W15" s="58" t="str">
        <f>IF(AND('Mapa de Riesgos'!$Y$69="Muy Alta",'Mapa de Riesgos'!$AA$69="Moderado"),CONCATENATE("R10C",'Mapa de Riesgos'!$O$69),"")</f>
        <v/>
      </c>
      <c r="X15" s="58" t="str">
        <f>IF(AND('Mapa de Riesgos'!$Y$70="Muy Alta",'Mapa de Riesgos'!$AA$70="Moderado"),CONCATENATE("R10C",'Mapa de Riesgos'!$O$70),"")</f>
        <v/>
      </c>
      <c r="Y15" s="58" t="str">
        <f>IF(AND('Mapa de Riesgos'!$Y$71="Muy Alta",'Mapa de Riesgos'!$AA$71="Moderado"),CONCATENATE("R10C",'Mapa de Riesgos'!$O$71),"")</f>
        <v/>
      </c>
      <c r="Z15" s="58" t="str">
        <f>IF(AND('Mapa de Riesgos'!$Y$72="Muy Alta",'Mapa de Riesgos'!$AA$72="Moderado"),CONCATENATE("R10C",'Mapa de Riesgos'!$O$72),"")</f>
        <v/>
      </c>
      <c r="AA15" s="59" t="str">
        <f>IF(AND('Mapa de Riesgos'!$Y$73="Muy Alta",'Mapa de Riesgos'!$AA$73="Moderado"),CONCATENATE("R10C",'Mapa de Riesgos'!$O$73),"")</f>
        <v/>
      </c>
      <c r="AB15" s="51" t="str">
        <f>IF(AND('Mapa de Riesgos'!$Y$68="Muy Alta",'Mapa de Riesgos'!$AA$68="Mayor"),CONCATENATE("R10C",'Mapa de Riesgos'!$O$68),"")</f>
        <v/>
      </c>
      <c r="AC15" s="52" t="str">
        <f>IF(AND('Mapa de Riesgos'!$Y$69="Muy Alta",'Mapa de Riesgos'!$AA$69="Mayor"),CONCATENATE("R10C",'Mapa de Riesgos'!$O$69),"")</f>
        <v/>
      </c>
      <c r="AD15" s="52" t="str">
        <f>IF(AND('Mapa de Riesgos'!$Y$70="Muy Alta",'Mapa de Riesgos'!$AA$70="Mayor"),CONCATENATE("R10C",'Mapa de Riesgos'!$O$70),"")</f>
        <v/>
      </c>
      <c r="AE15" s="52" t="str">
        <f>IF(AND('Mapa de Riesgos'!$Y$71="Muy Alta",'Mapa de Riesgos'!$AA$71="Mayor"),CONCATENATE("R10C",'Mapa de Riesgos'!$O$71),"")</f>
        <v/>
      </c>
      <c r="AF15" s="52" t="str">
        <f>IF(AND('Mapa de Riesgos'!$Y$72="Muy Alta",'Mapa de Riesgos'!$AA$72="Mayor"),CONCATENATE("R10C",'Mapa de Riesgos'!$O$72),"")</f>
        <v/>
      </c>
      <c r="AG15" s="53" t="str">
        <f>IF(AND('Mapa de Riesgos'!$Y$73="Muy Alta",'Mapa de Riesgos'!$AA$73="Mayor"),CONCATENATE("R10C",'Mapa de Riesgos'!$O$73),"")</f>
        <v/>
      </c>
      <c r="AH15" s="60" t="str">
        <f>IF(AND('Mapa de Riesgos'!$Y$68="Muy Alta",'Mapa de Riesgos'!$AA$68="Catastrófico"),CONCATENATE("R10C",'Mapa de Riesgos'!$O$68),"")</f>
        <v/>
      </c>
      <c r="AI15" s="61" t="str">
        <f>IF(AND('Mapa de Riesgos'!$Y$69="Muy Alta",'Mapa de Riesgos'!$AA$69="Catastrófico"),CONCATENATE("R10C",'Mapa de Riesgos'!$O$69),"")</f>
        <v/>
      </c>
      <c r="AJ15" s="61" t="str">
        <f>IF(AND('Mapa de Riesgos'!$Y$70="Muy Alta",'Mapa de Riesgos'!$AA$70="Catastrófico"),CONCATENATE("R10C",'Mapa de Riesgos'!$O$70),"")</f>
        <v/>
      </c>
      <c r="AK15" s="61" t="str">
        <f>IF(AND('Mapa de Riesgos'!$Y$71="Muy Alta",'Mapa de Riesgos'!$AA$71="Catastrófico"),CONCATENATE("R10C",'Mapa de Riesgos'!$O$71),"")</f>
        <v/>
      </c>
      <c r="AL15" s="61" t="str">
        <f>IF(AND('Mapa de Riesgos'!$Y$72="Muy Alta",'Mapa de Riesgos'!$AA$72="Catastrófico"),CONCATENATE("R10C",'Mapa de Riesgos'!$O$72),"")</f>
        <v/>
      </c>
      <c r="AM15" s="62" t="str">
        <f>IF(AND('Mapa de Riesgos'!$Y$73="Muy Alta",'Mapa de Riesgos'!$AA$73="Catastrófico"),CONCATENATE("R10C",'Mapa de Riesgos'!$O$73),"")</f>
        <v/>
      </c>
      <c r="AN15" s="82"/>
      <c r="AO15" s="613"/>
      <c r="AP15" s="614"/>
      <c r="AQ15" s="614"/>
      <c r="AR15" s="614"/>
      <c r="AS15" s="614"/>
      <c r="AT15" s="615"/>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x14ac:dyDescent="0.25">
      <c r="A16" s="82"/>
      <c r="B16" s="505"/>
      <c r="C16" s="505"/>
      <c r="D16" s="506"/>
      <c r="E16" s="600" t="s">
        <v>196</v>
      </c>
      <c r="F16" s="601"/>
      <c r="G16" s="601"/>
      <c r="H16" s="601"/>
      <c r="I16" s="601"/>
      <c r="J16" s="63" t="str">
        <f>IF(AND('Mapa de Riesgos'!$Y$12="Alta",'Mapa de Riesgos'!$AA$12="Leve"),CONCATENATE("R1C",'Mapa de Riesgos'!$O$12),"")</f>
        <v/>
      </c>
      <c r="K16" s="64" t="str">
        <f>IF(AND('Mapa de Riesgos'!$Y$13="Alta",'Mapa de Riesgos'!$AA$13="Leve"),CONCATENATE("R1C",'Mapa de Riesgos'!$O$13),"")</f>
        <v/>
      </c>
      <c r="L16" s="64" t="str">
        <f>IF(AND('Mapa de Riesgos'!$Y$15="Alta",'Mapa de Riesgos'!$AA$15="Leve"),CONCATENATE("R1C",'Mapa de Riesgos'!$O$15),"")</f>
        <v/>
      </c>
      <c r="M16" s="64" t="str">
        <f>IF(AND('Mapa de Riesgos'!$Y$16="Alta",'Mapa de Riesgos'!$AA$16="Leve"),CONCATENATE("R1C",'Mapa de Riesgos'!$O$16),"")</f>
        <v/>
      </c>
      <c r="N16" s="64" t="str">
        <f>IF(AND('Mapa de Riesgos'!$Y$17="Alta",'Mapa de Riesgos'!$AA$17="Leve"),CONCATENATE("R1C",'Mapa de Riesgos'!$O$17),"")</f>
        <v/>
      </c>
      <c r="O16" s="65" t="str">
        <f>IF(AND('Mapa de Riesgos'!$Y$18="Alta",'Mapa de Riesgos'!$AA$18="Leve"),CONCATENATE("R1C",'Mapa de Riesgos'!$O$18),"")</f>
        <v/>
      </c>
      <c r="P16" s="63" t="str">
        <f>IF(AND('Mapa de Riesgos'!$Y$12="Alta",'Mapa de Riesgos'!$AA$12="Menor"),CONCATENATE("R1C",'Mapa de Riesgos'!$O$12),"")</f>
        <v/>
      </c>
      <c r="Q16" s="64" t="str">
        <f>IF(AND('Mapa de Riesgos'!$Y$13="Alta",'Mapa de Riesgos'!$AA$13="Menor"),CONCATENATE("R1C",'Mapa de Riesgos'!$O$13),"")</f>
        <v/>
      </c>
      <c r="R16" s="64" t="str">
        <f>IF(AND('Mapa de Riesgos'!$Y$15="Alta",'Mapa de Riesgos'!$AA$15="Menor"),CONCATENATE("R1C",'Mapa de Riesgos'!$O$15),"")</f>
        <v/>
      </c>
      <c r="S16" s="64" t="str">
        <f>IF(AND('Mapa de Riesgos'!$Y$16="Alta",'Mapa de Riesgos'!$AA$16="Menor"),CONCATENATE("R1C",'Mapa de Riesgos'!$O$16),"")</f>
        <v/>
      </c>
      <c r="T16" s="64" t="str">
        <f>IF(AND('Mapa de Riesgos'!$Y$17="Alta",'Mapa de Riesgos'!$AA$17="Menor"),CONCATENATE("R1C",'Mapa de Riesgos'!$O$17),"")</f>
        <v/>
      </c>
      <c r="U16" s="65" t="str">
        <f>IF(AND('Mapa de Riesgos'!$Y$18="Alta",'Mapa de Riesgos'!$AA$18="Menor"),CONCATENATE("R1C",'Mapa de Riesgos'!$O$18),"")</f>
        <v/>
      </c>
      <c r="V16" s="45" t="str">
        <f>IF(AND('Mapa de Riesgos'!$Y$12="Alta",'Mapa de Riesgos'!$AA$12="Moderado"),CONCATENATE("R1C",'Mapa de Riesgos'!$O$12),"")</f>
        <v/>
      </c>
      <c r="W16" s="46" t="str">
        <f>IF(AND('Mapa de Riesgos'!$Y$13="Alta",'Mapa de Riesgos'!$AA$13="Moderado"),CONCATENATE("R1C",'Mapa de Riesgos'!$O$13),"")</f>
        <v/>
      </c>
      <c r="X16" s="46" t="str">
        <f>IF(AND('Mapa de Riesgos'!$Y$15="Alta",'Mapa de Riesgos'!$AA$15="Moderado"),CONCATENATE("R1C",'Mapa de Riesgos'!$O$15),"")</f>
        <v/>
      </c>
      <c r="Y16" s="46" t="str">
        <f>IF(AND('Mapa de Riesgos'!$Y$16="Alta",'Mapa de Riesgos'!$AA$16="Moderado"),CONCATENATE("R1C",'Mapa de Riesgos'!$O$16),"")</f>
        <v/>
      </c>
      <c r="Z16" s="46" t="str">
        <f>IF(AND('Mapa de Riesgos'!$Y$17="Alta",'Mapa de Riesgos'!$AA$17="Moderado"),CONCATENATE("R1C",'Mapa de Riesgos'!$O$17),"")</f>
        <v/>
      </c>
      <c r="AA16" s="47" t="str">
        <f>IF(AND('Mapa de Riesgos'!$Y$18="Alta",'Mapa de Riesgos'!$AA$18="Moderado"),CONCATENATE("R1C",'Mapa de Riesgos'!$O$18),"")</f>
        <v/>
      </c>
      <c r="AB16" s="45" t="str">
        <f>IF(AND('Mapa de Riesgos'!$Y$12="Alta",'Mapa de Riesgos'!$AA$12="Mayor"),CONCATENATE("R1C",'Mapa de Riesgos'!$O$12),"")</f>
        <v/>
      </c>
      <c r="AC16" s="46" t="str">
        <f>IF(AND('Mapa de Riesgos'!$Y$13="Alta",'Mapa de Riesgos'!$AA$13="Mayor"),CONCATENATE("R1C",'Mapa de Riesgos'!$O$13),"")</f>
        <v/>
      </c>
      <c r="AD16" s="46" t="str">
        <f>IF(AND('Mapa de Riesgos'!$Y$15="Alta",'Mapa de Riesgos'!$AA$15="Mayor"),CONCATENATE("R1C",'Mapa de Riesgos'!$O$15),"")</f>
        <v/>
      </c>
      <c r="AE16" s="46" t="str">
        <f>IF(AND('Mapa de Riesgos'!$Y$16="Alta",'Mapa de Riesgos'!$AA$16="Mayor"),CONCATENATE("R1C",'Mapa de Riesgos'!$O$16),"")</f>
        <v/>
      </c>
      <c r="AF16" s="46" t="str">
        <f>IF(AND('Mapa de Riesgos'!$Y$17="Alta",'Mapa de Riesgos'!$AA$17="Mayor"),CONCATENATE("R1C",'Mapa de Riesgos'!$O$17),"")</f>
        <v/>
      </c>
      <c r="AG16" s="47" t="str">
        <f>IF(AND('Mapa de Riesgos'!$Y$18="Alta",'Mapa de Riesgos'!$AA$18="Mayor"),CONCATENATE("R1C",'Mapa de Riesgos'!$O$18),"")</f>
        <v/>
      </c>
      <c r="AH16" s="48" t="str">
        <f>IF(AND('Mapa de Riesgos'!$Y$12="Alta",'Mapa de Riesgos'!$AA$12="Catastrófico"),CONCATENATE("R1C",'Mapa de Riesgos'!$O$12),"")</f>
        <v/>
      </c>
      <c r="AI16" s="49" t="str">
        <f>IF(AND('Mapa de Riesgos'!$Y$13="Alta",'Mapa de Riesgos'!$AA$13="Catastrófico"),CONCATENATE("R1C",'Mapa de Riesgos'!$O$13),"")</f>
        <v/>
      </c>
      <c r="AJ16" s="49" t="str">
        <f>IF(AND('Mapa de Riesgos'!$Y$15="Alta",'Mapa de Riesgos'!$AA$15="Catastrófico"),CONCATENATE("R1C",'Mapa de Riesgos'!$O$15),"")</f>
        <v/>
      </c>
      <c r="AK16" s="49" t="str">
        <f>IF(AND('Mapa de Riesgos'!$Y$16="Alta",'Mapa de Riesgos'!$AA$16="Catastrófico"),CONCATENATE("R1C",'Mapa de Riesgos'!$O$16),"")</f>
        <v/>
      </c>
      <c r="AL16" s="49" t="str">
        <f>IF(AND('Mapa de Riesgos'!$Y$17="Alta",'Mapa de Riesgos'!$AA$17="Catastrófico"),CONCATENATE("R1C",'Mapa de Riesgos'!$O$17),"")</f>
        <v/>
      </c>
      <c r="AM16" s="50" t="str">
        <f>IF(AND('Mapa de Riesgos'!$Y$18="Alta",'Mapa de Riesgos'!$AA$18="Catastrófico"),CONCATENATE("R1C",'Mapa de Riesgos'!$O$18),"")</f>
        <v/>
      </c>
      <c r="AN16" s="82"/>
      <c r="AO16" s="591" t="s">
        <v>197</v>
      </c>
      <c r="AP16" s="592"/>
      <c r="AQ16" s="592"/>
      <c r="AR16" s="592"/>
      <c r="AS16" s="592"/>
      <c r="AT16" s="593"/>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x14ac:dyDescent="0.25">
      <c r="A17" s="82"/>
      <c r="B17" s="505"/>
      <c r="C17" s="505"/>
      <c r="D17" s="506"/>
      <c r="E17" s="602"/>
      <c r="F17" s="603"/>
      <c r="G17" s="603"/>
      <c r="H17" s="603"/>
      <c r="I17" s="603"/>
      <c r="J17" s="66" t="str">
        <f>IF(AND('Mapa de Riesgos'!$Y$19="Alta",'Mapa de Riesgos'!$AA$19="Leve"),CONCATENATE("R2C",'Mapa de Riesgos'!$O$19),"")</f>
        <v/>
      </c>
      <c r="K17" s="67" t="str">
        <f>IF(AND('Mapa de Riesgos'!$Y$21="Alta",'Mapa de Riesgos'!$AA$21="Leve"),CONCATENATE("R2C",'Mapa de Riesgos'!$O$21),"")</f>
        <v/>
      </c>
      <c r="L17" s="67" t="str">
        <f>IF(AND('Mapa de Riesgos'!$Y$22="Alta",'Mapa de Riesgos'!$AA$22="Leve"),CONCATENATE("R2C",'Mapa de Riesgos'!$O$22),"")</f>
        <v/>
      </c>
      <c r="M17" s="67" t="str">
        <f>IF(AND('Mapa de Riesgos'!$Y$23="Alta",'Mapa de Riesgos'!$AA$23="Leve"),CONCATENATE("R2C",'Mapa de Riesgos'!$O$23),"")</f>
        <v/>
      </c>
      <c r="N17" s="67" t="str">
        <f>IF(AND('Mapa de Riesgos'!$Y$24="Alta",'Mapa de Riesgos'!$AA$24="Leve"),CONCATENATE("R2C",'Mapa de Riesgos'!$O$24),"")</f>
        <v/>
      </c>
      <c r="O17" s="68" t="str">
        <f>IF(AND('Mapa de Riesgos'!$Y$25="Alta",'Mapa de Riesgos'!$AA$25="Leve"),CONCATENATE("R2C",'Mapa de Riesgos'!$O$25),"")</f>
        <v/>
      </c>
      <c r="P17" s="66" t="str">
        <f>IF(AND('Mapa de Riesgos'!$Y$19="Alta",'Mapa de Riesgos'!$AA$19="Menor"),CONCATENATE("R2C",'Mapa de Riesgos'!$O$19),"")</f>
        <v/>
      </c>
      <c r="Q17" s="67" t="str">
        <f>IF(AND('Mapa de Riesgos'!$Y$21="Alta",'Mapa de Riesgos'!$AA$21="Menor"),CONCATENATE("R2C",'Mapa de Riesgos'!$O$21),"")</f>
        <v/>
      </c>
      <c r="R17" s="67" t="str">
        <f>IF(AND('Mapa de Riesgos'!$Y$22="Alta",'Mapa de Riesgos'!$AA$22="Menor"),CONCATENATE("R2C",'Mapa de Riesgos'!$O$22),"")</f>
        <v/>
      </c>
      <c r="S17" s="67" t="str">
        <f>IF(AND('Mapa de Riesgos'!$Y$23="Alta",'Mapa de Riesgos'!$AA$23="Menor"),CONCATENATE("R2C",'Mapa de Riesgos'!$O$23),"")</f>
        <v/>
      </c>
      <c r="T17" s="67" t="str">
        <f>IF(AND('Mapa de Riesgos'!$Y$24="Alta",'Mapa de Riesgos'!$AA$24="Menor"),CONCATENATE("R2C",'Mapa de Riesgos'!$O$24),"")</f>
        <v/>
      </c>
      <c r="U17" s="68" t="str">
        <f>IF(AND('Mapa de Riesgos'!$Y$25="Alta",'Mapa de Riesgos'!$AA$25="Menor"),CONCATENATE("R2C",'Mapa de Riesgos'!$O$25),"")</f>
        <v/>
      </c>
      <c r="V17" s="51" t="str">
        <f>IF(AND('Mapa de Riesgos'!$Y$19="Alta",'Mapa de Riesgos'!$AA$19="Moderado"),CONCATENATE("R2C",'Mapa de Riesgos'!$O$19),"")</f>
        <v/>
      </c>
      <c r="W17" s="52" t="str">
        <f>IF(AND('Mapa de Riesgos'!$Y$21="Alta",'Mapa de Riesgos'!$AA$21="Moderado"),CONCATENATE("R2C",'Mapa de Riesgos'!$O$21),"")</f>
        <v/>
      </c>
      <c r="X17" s="52" t="str">
        <f>IF(AND('Mapa de Riesgos'!$Y$22="Alta",'Mapa de Riesgos'!$AA$22="Moderado"),CONCATENATE("R2C",'Mapa de Riesgos'!$O$22),"")</f>
        <v/>
      </c>
      <c r="Y17" s="52" t="str">
        <f>IF(AND('Mapa de Riesgos'!$Y$23="Alta",'Mapa de Riesgos'!$AA$23="Moderado"),CONCATENATE("R2C",'Mapa de Riesgos'!$O$23),"")</f>
        <v/>
      </c>
      <c r="Z17" s="52" t="str">
        <f>IF(AND('Mapa de Riesgos'!$Y$24="Alta",'Mapa de Riesgos'!$AA$24="Moderado"),CONCATENATE("R2C",'Mapa de Riesgos'!$O$24),"")</f>
        <v/>
      </c>
      <c r="AA17" s="53" t="str">
        <f>IF(AND('Mapa de Riesgos'!$Y$25="Alta",'Mapa de Riesgos'!$AA$25="Moderado"),CONCATENATE("R2C",'Mapa de Riesgos'!$O$25),"")</f>
        <v/>
      </c>
      <c r="AB17" s="51" t="str">
        <f>IF(AND('Mapa de Riesgos'!$Y$19="Alta",'Mapa de Riesgos'!$AA$19="Mayor"),CONCATENATE("R2C",'Mapa de Riesgos'!$O$19),"")</f>
        <v/>
      </c>
      <c r="AC17" s="52" t="str">
        <f>IF(AND('Mapa de Riesgos'!$Y$21="Alta",'Mapa de Riesgos'!$AA$21="Mayor"),CONCATENATE("R2C",'Mapa de Riesgos'!$O$21),"")</f>
        <v/>
      </c>
      <c r="AD17" s="52" t="str">
        <f>IF(AND('Mapa de Riesgos'!$Y$22="Alta",'Mapa de Riesgos'!$AA$22="Mayor"),CONCATENATE("R2C",'Mapa de Riesgos'!$O$22),"")</f>
        <v/>
      </c>
      <c r="AE17" s="52" t="str">
        <f>IF(AND('Mapa de Riesgos'!$Y$23="Alta",'Mapa de Riesgos'!$AA$23="Mayor"),CONCATENATE("R2C",'Mapa de Riesgos'!$O$23),"")</f>
        <v/>
      </c>
      <c r="AF17" s="52" t="str">
        <f>IF(AND('Mapa de Riesgos'!$Y$24="Alta",'Mapa de Riesgos'!$AA$24="Mayor"),CONCATENATE("R2C",'Mapa de Riesgos'!$O$24),"")</f>
        <v/>
      </c>
      <c r="AG17" s="53" t="str">
        <f>IF(AND('Mapa de Riesgos'!$Y$25="Alta",'Mapa de Riesgos'!$AA$25="Mayor"),CONCATENATE("R2C",'Mapa de Riesgos'!$O$25),"")</f>
        <v/>
      </c>
      <c r="AH17" s="54" t="str">
        <f>IF(AND('Mapa de Riesgos'!$Y$19="Alta",'Mapa de Riesgos'!$AA$19="Catastrófico"),CONCATENATE("R2C",'Mapa de Riesgos'!$O$19),"")</f>
        <v/>
      </c>
      <c r="AI17" s="55" t="str">
        <f>IF(AND('Mapa de Riesgos'!$Y$21="Alta",'Mapa de Riesgos'!$AA$21="Catastrófico"),CONCATENATE("R2C",'Mapa de Riesgos'!$O$21),"")</f>
        <v/>
      </c>
      <c r="AJ17" s="55" t="str">
        <f>IF(AND('Mapa de Riesgos'!$Y$22="Alta",'Mapa de Riesgos'!$AA$22="Catastrófico"),CONCATENATE("R2C",'Mapa de Riesgos'!$O$22),"")</f>
        <v/>
      </c>
      <c r="AK17" s="55" t="str">
        <f>IF(AND('Mapa de Riesgos'!$Y$23="Alta",'Mapa de Riesgos'!$AA$23="Catastrófico"),CONCATENATE("R2C",'Mapa de Riesgos'!$O$23),"")</f>
        <v/>
      </c>
      <c r="AL17" s="55" t="str">
        <f>IF(AND('Mapa de Riesgos'!$Y$24="Alta",'Mapa de Riesgos'!$AA$24="Catastrófico"),CONCATENATE("R2C",'Mapa de Riesgos'!$O$24),"")</f>
        <v/>
      </c>
      <c r="AM17" s="56" t="str">
        <f>IF(AND('Mapa de Riesgos'!$Y$25="Alta",'Mapa de Riesgos'!$AA$25="Catastrófico"),CONCATENATE("R2C",'Mapa de Riesgos'!$O$25),"")</f>
        <v/>
      </c>
      <c r="AN17" s="82"/>
      <c r="AO17" s="594"/>
      <c r="AP17" s="595"/>
      <c r="AQ17" s="595"/>
      <c r="AR17" s="595"/>
      <c r="AS17" s="595"/>
      <c r="AT17" s="596"/>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x14ac:dyDescent="0.25">
      <c r="A18" s="82"/>
      <c r="B18" s="505"/>
      <c r="C18" s="505"/>
      <c r="D18" s="506"/>
      <c r="E18" s="604"/>
      <c r="F18" s="603"/>
      <c r="G18" s="603"/>
      <c r="H18" s="603"/>
      <c r="I18" s="603"/>
      <c r="J18" s="66" t="str">
        <f>IF(AND('Mapa de Riesgos'!$Y$26="Alta",'Mapa de Riesgos'!$AA$26="Leve"),CONCATENATE("R3C",'Mapa de Riesgos'!$O$26),"")</f>
        <v/>
      </c>
      <c r="K18" s="67" t="str">
        <f>IF(AND('Mapa de Riesgos'!$Y$27="Alta",'Mapa de Riesgos'!$AA$27="Leve"),CONCATENATE("R3C",'Mapa de Riesgos'!$O$27),"")</f>
        <v/>
      </c>
      <c r="L18" s="67" t="str">
        <f>IF(AND('Mapa de Riesgos'!$Y$28="Alta",'Mapa de Riesgos'!$AA$28="Leve"),CONCATENATE("R3C",'Mapa de Riesgos'!$O$28),"")</f>
        <v/>
      </c>
      <c r="M18" s="67" t="str">
        <f>IF(AND('Mapa de Riesgos'!$Y$29="Alta",'Mapa de Riesgos'!$AA$29="Leve"),CONCATENATE("R3C",'Mapa de Riesgos'!$O$29),"")</f>
        <v/>
      </c>
      <c r="N18" s="67" t="str">
        <f>IF(AND('Mapa de Riesgos'!$Y$30="Alta",'Mapa de Riesgos'!$AA$30="Leve"),CONCATENATE("R3C",'Mapa de Riesgos'!$O$30),"")</f>
        <v/>
      </c>
      <c r="O18" s="68" t="str">
        <f>IF(AND('Mapa de Riesgos'!$Y$31="Alta",'Mapa de Riesgos'!$AA$31="Leve"),CONCATENATE("R3C",'Mapa de Riesgos'!$O$31),"")</f>
        <v/>
      </c>
      <c r="P18" s="66" t="str">
        <f>IF(AND('Mapa de Riesgos'!$Y$26="Alta",'Mapa de Riesgos'!$AA$26="Menor"),CONCATENATE("R3C",'Mapa de Riesgos'!$O$26),"")</f>
        <v/>
      </c>
      <c r="Q18" s="67" t="str">
        <f>IF(AND('Mapa de Riesgos'!$Y$27="Alta",'Mapa de Riesgos'!$AA$27="Menor"),CONCATENATE("R3C",'Mapa de Riesgos'!$O$27),"")</f>
        <v/>
      </c>
      <c r="R18" s="67" t="str">
        <f>IF(AND('Mapa de Riesgos'!$Y$28="Alta",'Mapa de Riesgos'!$AA$28="Menor"),CONCATENATE("R3C",'Mapa de Riesgos'!$O$28),"")</f>
        <v/>
      </c>
      <c r="S18" s="67" t="str">
        <f>IF(AND('Mapa de Riesgos'!$Y$29="Alta",'Mapa de Riesgos'!$AA$29="Menor"),CONCATENATE("R3C",'Mapa de Riesgos'!$O$29),"")</f>
        <v/>
      </c>
      <c r="T18" s="67" t="str">
        <f>IF(AND('Mapa de Riesgos'!$Y$30="Alta",'Mapa de Riesgos'!$AA$30="Menor"),CONCATENATE("R3C",'Mapa de Riesgos'!$O$30),"")</f>
        <v/>
      </c>
      <c r="U18" s="68" t="str">
        <f>IF(AND('Mapa de Riesgos'!$Y$31="Alta",'Mapa de Riesgos'!$AA$31="Menor"),CONCATENATE("R3C",'Mapa de Riesgos'!$O$31),"")</f>
        <v/>
      </c>
      <c r="V18" s="51" t="str">
        <f>IF(AND('Mapa de Riesgos'!$Y$26="Alta",'Mapa de Riesgos'!$AA$26="Moderado"),CONCATENATE("R3C",'Mapa de Riesgos'!$O$26),"")</f>
        <v/>
      </c>
      <c r="W18" s="52" t="str">
        <f>IF(AND('Mapa de Riesgos'!$Y$27="Alta",'Mapa de Riesgos'!$AA$27="Moderado"),CONCATENATE("R3C",'Mapa de Riesgos'!$O$27),"")</f>
        <v/>
      </c>
      <c r="X18" s="52" t="str">
        <f>IF(AND('Mapa de Riesgos'!$Y$28="Alta",'Mapa de Riesgos'!$AA$28="Moderado"),CONCATENATE("R3C",'Mapa de Riesgos'!$O$28),"")</f>
        <v/>
      </c>
      <c r="Y18" s="52" t="str">
        <f>IF(AND('Mapa de Riesgos'!$Y$29="Alta",'Mapa de Riesgos'!$AA$29="Moderado"),CONCATENATE("R3C",'Mapa de Riesgos'!$O$29),"")</f>
        <v/>
      </c>
      <c r="Z18" s="52" t="str">
        <f>IF(AND('Mapa de Riesgos'!$Y$30="Alta",'Mapa de Riesgos'!$AA$30="Moderado"),CONCATENATE("R3C",'Mapa de Riesgos'!$O$30),"")</f>
        <v/>
      </c>
      <c r="AA18" s="53" t="str">
        <f>IF(AND('Mapa de Riesgos'!$Y$31="Alta",'Mapa de Riesgos'!$AA$31="Moderado"),CONCATENATE("R3C",'Mapa de Riesgos'!$O$31),"")</f>
        <v/>
      </c>
      <c r="AB18" s="51" t="str">
        <f>IF(AND('Mapa de Riesgos'!$Y$26="Alta",'Mapa de Riesgos'!$AA$26="Mayor"),CONCATENATE("R3C",'Mapa de Riesgos'!$O$26),"")</f>
        <v/>
      </c>
      <c r="AC18" s="52" t="str">
        <f>IF(AND('Mapa de Riesgos'!$Y$27="Alta",'Mapa de Riesgos'!$AA$27="Mayor"),CONCATENATE("R3C",'Mapa de Riesgos'!$O$27),"")</f>
        <v/>
      </c>
      <c r="AD18" s="52" t="str">
        <f>IF(AND('Mapa de Riesgos'!$Y$28="Alta",'Mapa de Riesgos'!$AA$28="Mayor"),CONCATENATE("R3C",'Mapa de Riesgos'!$O$28),"")</f>
        <v/>
      </c>
      <c r="AE18" s="52" t="str">
        <f>IF(AND('Mapa de Riesgos'!$Y$29="Alta",'Mapa de Riesgos'!$AA$29="Mayor"),CONCATENATE("R3C",'Mapa de Riesgos'!$O$29),"")</f>
        <v/>
      </c>
      <c r="AF18" s="52" t="str">
        <f>IF(AND('Mapa de Riesgos'!$Y$30="Alta",'Mapa de Riesgos'!$AA$30="Mayor"),CONCATENATE("R3C",'Mapa de Riesgos'!$O$30),"")</f>
        <v/>
      </c>
      <c r="AG18" s="53" t="str">
        <f>IF(AND('Mapa de Riesgos'!$Y$31="Alta",'Mapa de Riesgos'!$AA$31="Mayor"),CONCATENATE("R3C",'Mapa de Riesgos'!$O$31),"")</f>
        <v/>
      </c>
      <c r="AH18" s="54" t="str">
        <f>IF(AND('Mapa de Riesgos'!$Y$26="Alta",'Mapa de Riesgos'!$AA$26="Catastrófico"),CONCATENATE("R3C",'Mapa de Riesgos'!$O$26),"")</f>
        <v/>
      </c>
      <c r="AI18" s="55" t="str">
        <f>IF(AND('Mapa de Riesgos'!$Y$27="Alta",'Mapa de Riesgos'!$AA$27="Catastrófico"),CONCATENATE("R3C",'Mapa de Riesgos'!$O$27),"")</f>
        <v/>
      </c>
      <c r="AJ18" s="55" t="str">
        <f>IF(AND('Mapa de Riesgos'!$Y$28="Alta",'Mapa de Riesgos'!$AA$28="Catastrófico"),CONCATENATE("R3C",'Mapa de Riesgos'!$O$28),"")</f>
        <v/>
      </c>
      <c r="AK18" s="55" t="str">
        <f>IF(AND('Mapa de Riesgos'!$Y$29="Alta",'Mapa de Riesgos'!$AA$29="Catastrófico"),CONCATENATE("R3C",'Mapa de Riesgos'!$O$29),"")</f>
        <v/>
      </c>
      <c r="AL18" s="55" t="str">
        <f>IF(AND('Mapa de Riesgos'!$Y$30="Alta",'Mapa de Riesgos'!$AA$30="Catastrófico"),CONCATENATE("R3C",'Mapa de Riesgos'!$O$30),"")</f>
        <v/>
      </c>
      <c r="AM18" s="56" t="str">
        <f>IF(AND('Mapa de Riesgos'!$Y$31="Alta",'Mapa de Riesgos'!$AA$31="Catastrófico"),CONCATENATE("R3C",'Mapa de Riesgos'!$O$31),"")</f>
        <v/>
      </c>
      <c r="AN18" s="82"/>
      <c r="AO18" s="594"/>
      <c r="AP18" s="595"/>
      <c r="AQ18" s="595"/>
      <c r="AR18" s="595"/>
      <c r="AS18" s="595"/>
      <c r="AT18" s="596"/>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x14ac:dyDescent="0.25">
      <c r="A19" s="82"/>
      <c r="B19" s="505"/>
      <c r="C19" s="505"/>
      <c r="D19" s="506"/>
      <c r="E19" s="604"/>
      <c r="F19" s="603"/>
      <c r="G19" s="603"/>
      <c r="H19" s="603"/>
      <c r="I19" s="603"/>
      <c r="J19" s="66" t="str">
        <f>IF(AND('Mapa de Riesgos'!$Y$32="Alta",'Mapa de Riesgos'!$AA$32="Leve"),CONCATENATE("R4C",'Mapa de Riesgos'!$O$32),"")</f>
        <v/>
      </c>
      <c r="K19" s="67" t="str">
        <f>IF(AND('Mapa de Riesgos'!$Y$33="Alta",'Mapa de Riesgos'!$AA$33="Leve"),CONCATENATE("R4C",'Mapa de Riesgos'!$O$33),"")</f>
        <v/>
      </c>
      <c r="L19" s="67" t="str">
        <f>IF(AND('Mapa de Riesgos'!$Y$34="Alta",'Mapa de Riesgos'!$AA$34="Leve"),CONCATENATE("R4C",'Mapa de Riesgos'!$O$34),"")</f>
        <v/>
      </c>
      <c r="M19" s="67" t="str">
        <f>IF(AND('Mapa de Riesgos'!$Y$35="Alta",'Mapa de Riesgos'!$AA$35="Leve"),CONCATENATE("R4C",'Mapa de Riesgos'!$O$35),"")</f>
        <v/>
      </c>
      <c r="N19" s="67" t="str">
        <f>IF(AND('Mapa de Riesgos'!$Y$36="Alta",'Mapa de Riesgos'!$AA$36="Leve"),CONCATENATE("R4C",'Mapa de Riesgos'!$O$36),"")</f>
        <v/>
      </c>
      <c r="O19" s="68" t="str">
        <f>IF(AND('Mapa de Riesgos'!$Y$37="Alta",'Mapa de Riesgos'!$AA$37="Leve"),CONCATENATE("R4C",'Mapa de Riesgos'!$O$37),"")</f>
        <v/>
      </c>
      <c r="P19" s="66" t="str">
        <f>IF(AND('Mapa de Riesgos'!$Y$32="Alta",'Mapa de Riesgos'!$AA$32="Menor"),CONCATENATE("R4C",'Mapa de Riesgos'!$O$32),"")</f>
        <v/>
      </c>
      <c r="Q19" s="67" t="str">
        <f>IF(AND('Mapa de Riesgos'!$Y$33="Alta",'Mapa de Riesgos'!$AA$33="Menor"),CONCATENATE("R4C",'Mapa de Riesgos'!$O$33),"")</f>
        <v/>
      </c>
      <c r="R19" s="67" t="str">
        <f>IF(AND('Mapa de Riesgos'!$Y$34="Alta",'Mapa de Riesgos'!$AA$34="Menor"),CONCATENATE("R4C",'Mapa de Riesgos'!$O$34),"")</f>
        <v/>
      </c>
      <c r="S19" s="67" t="str">
        <f>IF(AND('Mapa de Riesgos'!$Y$35="Alta",'Mapa de Riesgos'!$AA$35="Menor"),CONCATENATE("R4C",'Mapa de Riesgos'!$O$35),"")</f>
        <v/>
      </c>
      <c r="T19" s="67" t="str">
        <f>IF(AND('Mapa de Riesgos'!$Y$36="Alta",'Mapa de Riesgos'!$AA$36="Menor"),CONCATENATE("R4C",'Mapa de Riesgos'!$O$36),"")</f>
        <v/>
      </c>
      <c r="U19" s="68" t="str">
        <f>IF(AND('Mapa de Riesgos'!$Y$37="Alta",'Mapa de Riesgos'!$AA$37="Menor"),CONCATENATE("R4C",'Mapa de Riesgos'!$O$37),"")</f>
        <v/>
      </c>
      <c r="V19" s="51" t="str">
        <f>IF(AND('Mapa de Riesgos'!$Y$32="Alta",'Mapa de Riesgos'!$AA$32="Moderado"),CONCATENATE("R4C",'Mapa de Riesgos'!$O$32),"")</f>
        <v/>
      </c>
      <c r="W19" s="52" t="str">
        <f>IF(AND('Mapa de Riesgos'!$Y$33="Alta",'Mapa de Riesgos'!$AA$33="Moderado"),CONCATENATE("R4C",'Mapa de Riesgos'!$O$33),"")</f>
        <v/>
      </c>
      <c r="X19" s="52" t="str">
        <f>IF(AND('Mapa de Riesgos'!$Y$34="Alta",'Mapa de Riesgos'!$AA$34="Moderado"),CONCATENATE("R4C",'Mapa de Riesgos'!$O$34),"")</f>
        <v/>
      </c>
      <c r="Y19" s="52" t="str">
        <f>IF(AND('Mapa de Riesgos'!$Y$35="Alta",'Mapa de Riesgos'!$AA$35="Moderado"),CONCATENATE("R4C",'Mapa de Riesgos'!$O$35),"")</f>
        <v/>
      </c>
      <c r="Z19" s="52" t="str">
        <f>IF(AND('Mapa de Riesgos'!$Y$36="Alta",'Mapa de Riesgos'!$AA$36="Moderado"),CONCATENATE("R4C",'Mapa de Riesgos'!$O$36),"")</f>
        <v/>
      </c>
      <c r="AA19" s="53" t="str">
        <f>IF(AND('Mapa de Riesgos'!$Y$37="Alta",'Mapa de Riesgos'!$AA$37="Moderado"),CONCATENATE("R4C",'Mapa de Riesgos'!$O$37),"")</f>
        <v/>
      </c>
      <c r="AB19" s="51" t="str">
        <f>IF(AND('Mapa de Riesgos'!$Y$32="Alta",'Mapa de Riesgos'!$AA$32="Mayor"),CONCATENATE("R4C",'Mapa de Riesgos'!$O$32),"")</f>
        <v/>
      </c>
      <c r="AC19" s="52" t="str">
        <f>IF(AND('Mapa de Riesgos'!$Y$33="Alta",'Mapa de Riesgos'!$AA$33="Mayor"),CONCATENATE("R4C",'Mapa de Riesgos'!$O$33),"")</f>
        <v/>
      </c>
      <c r="AD19" s="52" t="str">
        <f>IF(AND('Mapa de Riesgos'!$Y$34="Alta",'Mapa de Riesgos'!$AA$34="Mayor"),CONCATENATE("R4C",'Mapa de Riesgos'!$O$34),"")</f>
        <v/>
      </c>
      <c r="AE19" s="52" t="str">
        <f>IF(AND('Mapa de Riesgos'!$Y$35="Alta",'Mapa de Riesgos'!$AA$35="Mayor"),CONCATENATE("R4C",'Mapa de Riesgos'!$O$35),"")</f>
        <v/>
      </c>
      <c r="AF19" s="52" t="str">
        <f>IF(AND('Mapa de Riesgos'!$Y$36="Alta",'Mapa de Riesgos'!$AA$36="Mayor"),CONCATENATE("R4C",'Mapa de Riesgos'!$O$36),"")</f>
        <v/>
      </c>
      <c r="AG19" s="53" t="str">
        <f>IF(AND('Mapa de Riesgos'!$Y$37="Alta",'Mapa de Riesgos'!$AA$37="Mayor"),CONCATENATE("R4C",'Mapa de Riesgos'!$O$37),"")</f>
        <v/>
      </c>
      <c r="AH19" s="54" t="str">
        <f>IF(AND('Mapa de Riesgos'!$Y$32="Alta",'Mapa de Riesgos'!$AA$32="Catastrófico"),CONCATENATE("R4C",'Mapa de Riesgos'!$O$32),"")</f>
        <v/>
      </c>
      <c r="AI19" s="55" t="str">
        <f>IF(AND('Mapa de Riesgos'!$Y$33="Alta",'Mapa de Riesgos'!$AA$33="Catastrófico"),CONCATENATE("R4C",'Mapa de Riesgos'!$O$33),"")</f>
        <v/>
      </c>
      <c r="AJ19" s="55" t="str">
        <f>IF(AND('Mapa de Riesgos'!$Y$34="Alta",'Mapa de Riesgos'!$AA$34="Catastrófico"),CONCATENATE("R4C",'Mapa de Riesgos'!$O$34),"")</f>
        <v/>
      </c>
      <c r="AK19" s="55" t="str">
        <f>IF(AND('Mapa de Riesgos'!$Y$35="Alta",'Mapa de Riesgos'!$AA$35="Catastrófico"),CONCATENATE("R4C",'Mapa de Riesgos'!$O$35),"")</f>
        <v/>
      </c>
      <c r="AL19" s="55" t="str">
        <f>IF(AND('Mapa de Riesgos'!$Y$36="Alta",'Mapa de Riesgos'!$AA$36="Catastrófico"),CONCATENATE("R4C",'Mapa de Riesgos'!$O$36),"")</f>
        <v/>
      </c>
      <c r="AM19" s="56" t="str">
        <f>IF(AND('Mapa de Riesgos'!$Y$37="Alta",'Mapa de Riesgos'!$AA$37="Catastrófico"),CONCATENATE("R4C",'Mapa de Riesgos'!$O$37),"")</f>
        <v/>
      </c>
      <c r="AN19" s="82"/>
      <c r="AO19" s="594"/>
      <c r="AP19" s="595"/>
      <c r="AQ19" s="595"/>
      <c r="AR19" s="595"/>
      <c r="AS19" s="595"/>
      <c r="AT19" s="596"/>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x14ac:dyDescent="0.25">
      <c r="A20" s="82"/>
      <c r="B20" s="505"/>
      <c r="C20" s="505"/>
      <c r="D20" s="506"/>
      <c r="E20" s="604"/>
      <c r="F20" s="603"/>
      <c r="G20" s="603"/>
      <c r="H20" s="603"/>
      <c r="I20" s="603"/>
      <c r="J20" s="66" t="str">
        <f>IF(AND('Mapa de Riesgos'!$Y$38="Alta",'Mapa de Riesgos'!$AA$38="Leve"),CONCATENATE("R5C",'Mapa de Riesgos'!$O$38),"")</f>
        <v/>
      </c>
      <c r="K20" s="67" t="str">
        <f>IF(AND('Mapa de Riesgos'!$Y$39="Alta",'Mapa de Riesgos'!$AA$39="Leve"),CONCATENATE("R5C",'Mapa de Riesgos'!$O$39),"")</f>
        <v/>
      </c>
      <c r="L20" s="67" t="str">
        <f>IF(AND('Mapa de Riesgos'!$Y$40="Alta",'Mapa de Riesgos'!$AA$40="Leve"),CONCATENATE("R5C",'Mapa de Riesgos'!$O$40),"")</f>
        <v/>
      </c>
      <c r="M20" s="67" t="str">
        <f>IF(AND('Mapa de Riesgos'!$Y$41="Alta",'Mapa de Riesgos'!$AA$41="Leve"),CONCATENATE("R5C",'Mapa de Riesgos'!$O$41),"")</f>
        <v/>
      </c>
      <c r="N20" s="67" t="str">
        <f>IF(AND('Mapa de Riesgos'!$Y$42="Alta",'Mapa de Riesgos'!$AA$42="Leve"),CONCATENATE("R5C",'Mapa de Riesgos'!$O$42),"")</f>
        <v/>
      </c>
      <c r="O20" s="68" t="str">
        <f>IF(AND('Mapa de Riesgos'!$Y$43="Alta",'Mapa de Riesgos'!$AA$43="Leve"),CONCATENATE("R5C",'Mapa de Riesgos'!$O$43),"")</f>
        <v/>
      </c>
      <c r="P20" s="66" t="str">
        <f>IF(AND('Mapa de Riesgos'!$Y$38="Alta",'Mapa de Riesgos'!$AA$38="Menor"),CONCATENATE("R5C",'Mapa de Riesgos'!$O$38),"")</f>
        <v/>
      </c>
      <c r="Q20" s="67" t="str">
        <f>IF(AND('Mapa de Riesgos'!$Y$39="Alta",'Mapa de Riesgos'!$AA$39="Menor"),CONCATENATE("R5C",'Mapa de Riesgos'!$O$39),"")</f>
        <v/>
      </c>
      <c r="R20" s="67" t="str">
        <f>IF(AND('Mapa de Riesgos'!$Y$40="Alta",'Mapa de Riesgos'!$AA$40="Menor"),CONCATENATE("R5C",'Mapa de Riesgos'!$O$40),"")</f>
        <v/>
      </c>
      <c r="S20" s="67" t="str">
        <f>IF(AND('Mapa de Riesgos'!$Y$41="Alta",'Mapa de Riesgos'!$AA$41="Menor"),CONCATENATE("R5C",'Mapa de Riesgos'!$O$41),"")</f>
        <v/>
      </c>
      <c r="T20" s="67" t="str">
        <f>IF(AND('Mapa de Riesgos'!$Y$42="Alta",'Mapa de Riesgos'!$AA$42="Menor"),CONCATENATE("R5C",'Mapa de Riesgos'!$O$42),"")</f>
        <v/>
      </c>
      <c r="U20" s="68" t="str">
        <f>IF(AND('Mapa de Riesgos'!$Y$43="Alta",'Mapa de Riesgos'!$AA$43="Menor"),CONCATENATE("R5C",'Mapa de Riesgos'!$O$43),"")</f>
        <v/>
      </c>
      <c r="V20" s="51" t="str">
        <f>IF(AND('Mapa de Riesgos'!$Y$38="Alta",'Mapa de Riesgos'!$AA$38="Moderado"),CONCATENATE("R5C",'Mapa de Riesgos'!$O$38),"")</f>
        <v/>
      </c>
      <c r="W20" s="52" t="str">
        <f>IF(AND('Mapa de Riesgos'!$Y$39="Alta",'Mapa de Riesgos'!$AA$39="Moderado"),CONCATENATE("R5C",'Mapa de Riesgos'!$O$39),"")</f>
        <v/>
      </c>
      <c r="X20" s="52" t="str">
        <f>IF(AND('Mapa de Riesgos'!$Y$40="Alta",'Mapa de Riesgos'!$AA$40="Moderado"),CONCATENATE("R5C",'Mapa de Riesgos'!$O$40),"")</f>
        <v/>
      </c>
      <c r="Y20" s="52" t="str">
        <f>IF(AND('Mapa de Riesgos'!$Y$41="Alta",'Mapa de Riesgos'!$AA$41="Moderado"),CONCATENATE("R5C",'Mapa de Riesgos'!$O$41),"")</f>
        <v/>
      </c>
      <c r="Z20" s="52" t="str">
        <f>IF(AND('Mapa de Riesgos'!$Y$42="Alta",'Mapa de Riesgos'!$AA$42="Moderado"),CONCATENATE("R5C",'Mapa de Riesgos'!$O$42),"")</f>
        <v/>
      </c>
      <c r="AA20" s="53" t="str">
        <f>IF(AND('Mapa de Riesgos'!$Y$43="Alta",'Mapa de Riesgos'!$AA$43="Moderado"),CONCATENATE("R5C",'Mapa de Riesgos'!$O$43),"")</f>
        <v/>
      </c>
      <c r="AB20" s="51" t="str">
        <f>IF(AND('Mapa de Riesgos'!$Y$38="Alta",'Mapa de Riesgos'!$AA$38="Mayor"),CONCATENATE("R5C",'Mapa de Riesgos'!$O$38),"")</f>
        <v/>
      </c>
      <c r="AC20" s="52" t="str">
        <f>IF(AND('Mapa de Riesgos'!$Y$39="Alta",'Mapa de Riesgos'!$AA$39="Mayor"),CONCATENATE("R5C",'Mapa de Riesgos'!$O$39),"")</f>
        <v/>
      </c>
      <c r="AD20" s="52" t="str">
        <f>IF(AND('Mapa de Riesgos'!$Y$40="Alta",'Mapa de Riesgos'!$AA$40="Mayor"),CONCATENATE("R5C",'Mapa de Riesgos'!$O$40),"")</f>
        <v/>
      </c>
      <c r="AE20" s="52" t="str">
        <f>IF(AND('Mapa de Riesgos'!$Y$41="Alta",'Mapa de Riesgos'!$AA$41="Mayor"),CONCATENATE("R5C",'Mapa de Riesgos'!$O$41),"")</f>
        <v/>
      </c>
      <c r="AF20" s="52" t="str">
        <f>IF(AND('Mapa de Riesgos'!$Y$42="Alta",'Mapa de Riesgos'!$AA$42="Mayor"),CONCATENATE("R5C",'Mapa de Riesgos'!$O$42),"")</f>
        <v/>
      </c>
      <c r="AG20" s="53" t="str">
        <f>IF(AND('Mapa de Riesgos'!$Y$43="Alta",'Mapa de Riesgos'!$AA$43="Mayor"),CONCATENATE("R5C",'Mapa de Riesgos'!$O$43),"")</f>
        <v/>
      </c>
      <c r="AH20" s="54" t="str">
        <f>IF(AND('Mapa de Riesgos'!$Y$38="Alta",'Mapa de Riesgos'!$AA$38="Catastrófico"),CONCATENATE("R5C",'Mapa de Riesgos'!$O$38),"")</f>
        <v/>
      </c>
      <c r="AI20" s="55" t="str">
        <f>IF(AND('Mapa de Riesgos'!$Y$39="Alta",'Mapa de Riesgos'!$AA$39="Catastrófico"),CONCATENATE("R5C",'Mapa de Riesgos'!$O$39),"")</f>
        <v/>
      </c>
      <c r="AJ20" s="55" t="str">
        <f>IF(AND('Mapa de Riesgos'!$Y$40="Alta",'Mapa de Riesgos'!$AA$40="Catastrófico"),CONCATENATE("R5C",'Mapa de Riesgos'!$O$40),"")</f>
        <v/>
      </c>
      <c r="AK20" s="55" t="str">
        <f>IF(AND('Mapa de Riesgos'!$Y$41="Alta",'Mapa de Riesgos'!$AA$41="Catastrófico"),CONCATENATE("R5C",'Mapa de Riesgos'!$O$41),"")</f>
        <v/>
      </c>
      <c r="AL20" s="55" t="str">
        <f>IF(AND('Mapa de Riesgos'!$Y$42="Alta",'Mapa de Riesgos'!$AA$42="Catastrófico"),CONCATENATE("R5C",'Mapa de Riesgos'!$O$42),"")</f>
        <v/>
      </c>
      <c r="AM20" s="56" t="str">
        <f>IF(AND('Mapa de Riesgos'!$Y$43="Alta",'Mapa de Riesgos'!$AA$43="Catastrófico"),CONCATENATE("R5C",'Mapa de Riesgos'!$O$43),"")</f>
        <v/>
      </c>
      <c r="AN20" s="82"/>
      <c r="AO20" s="594"/>
      <c r="AP20" s="595"/>
      <c r="AQ20" s="595"/>
      <c r="AR20" s="595"/>
      <c r="AS20" s="595"/>
      <c r="AT20" s="596"/>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x14ac:dyDescent="0.25">
      <c r="A21" s="82"/>
      <c r="B21" s="505"/>
      <c r="C21" s="505"/>
      <c r="D21" s="506"/>
      <c r="E21" s="604"/>
      <c r="F21" s="603"/>
      <c r="G21" s="603"/>
      <c r="H21" s="603"/>
      <c r="I21" s="603"/>
      <c r="J21" s="66" t="str">
        <f>IF(AND('Mapa de Riesgos'!$Y$44="Alta",'Mapa de Riesgos'!$AA$44="Leve"),CONCATENATE("R6C",'Mapa de Riesgos'!$O$44),"")</f>
        <v/>
      </c>
      <c r="K21" s="67" t="str">
        <f>IF(AND('Mapa de Riesgos'!$Y$45="Alta",'Mapa de Riesgos'!$AA$45="Leve"),CONCATENATE("R6C",'Mapa de Riesgos'!$O$45),"")</f>
        <v/>
      </c>
      <c r="L21" s="67" t="str">
        <f>IF(AND('Mapa de Riesgos'!$Y$46="Alta",'Mapa de Riesgos'!$AA$46="Leve"),CONCATENATE("R6C",'Mapa de Riesgos'!$O$46),"")</f>
        <v/>
      </c>
      <c r="M21" s="67" t="str">
        <f>IF(AND('Mapa de Riesgos'!$Y$47="Alta",'Mapa de Riesgos'!$AA$47="Leve"),CONCATENATE("R6C",'Mapa de Riesgos'!$O$47),"")</f>
        <v/>
      </c>
      <c r="N21" s="67" t="str">
        <f>IF(AND('Mapa de Riesgos'!$Y$48="Alta",'Mapa de Riesgos'!$AA$48="Leve"),CONCATENATE("R6C",'Mapa de Riesgos'!$O$48),"")</f>
        <v/>
      </c>
      <c r="O21" s="68" t="str">
        <f>IF(AND('Mapa de Riesgos'!$Y$49="Alta",'Mapa de Riesgos'!$AA$49="Leve"),CONCATENATE("R6C",'Mapa de Riesgos'!$O$49),"")</f>
        <v/>
      </c>
      <c r="P21" s="66" t="str">
        <f>IF(AND('Mapa de Riesgos'!$Y$44="Alta",'Mapa de Riesgos'!$AA$44="Menor"),CONCATENATE("R6C",'Mapa de Riesgos'!$O$44),"")</f>
        <v/>
      </c>
      <c r="Q21" s="67" t="str">
        <f>IF(AND('Mapa de Riesgos'!$Y$45="Alta",'Mapa de Riesgos'!$AA$45="Menor"),CONCATENATE("R6C",'Mapa de Riesgos'!$O$45),"")</f>
        <v/>
      </c>
      <c r="R21" s="67" t="str">
        <f>IF(AND('Mapa de Riesgos'!$Y$46="Alta",'Mapa de Riesgos'!$AA$46="Menor"),CONCATENATE("R6C",'Mapa de Riesgos'!$O$46),"")</f>
        <v/>
      </c>
      <c r="S21" s="67" t="str">
        <f>IF(AND('Mapa de Riesgos'!$Y$47="Alta",'Mapa de Riesgos'!$AA$47="Menor"),CONCATENATE("R6C",'Mapa de Riesgos'!$O$47),"")</f>
        <v/>
      </c>
      <c r="T21" s="67" t="str">
        <f>IF(AND('Mapa de Riesgos'!$Y$48="Alta",'Mapa de Riesgos'!$AA$48="Menor"),CONCATENATE("R6C",'Mapa de Riesgos'!$O$48),"")</f>
        <v/>
      </c>
      <c r="U21" s="68" t="str">
        <f>IF(AND('Mapa de Riesgos'!$Y$49="Alta",'Mapa de Riesgos'!$AA$49="Menor"),CONCATENATE("R6C",'Mapa de Riesgos'!$O$49),"")</f>
        <v/>
      </c>
      <c r="V21" s="51" t="str">
        <f>IF(AND('Mapa de Riesgos'!$Y$44="Alta",'Mapa de Riesgos'!$AA$44="Moderado"),CONCATENATE("R6C",'Mapa de Riesgos'!$O$44),"")</f>
        <v/>
      </c>
      <c r="W21" s="52" t="str">
        <f>IF(AND('Mapa de Riesgos'!$Y$45="Alta",'Mapa de Riesgos'!$AA$45="Moderado"),CONCATENATE("R6C",'Mapa de Riesgos'!$O$45),"")</f>
        <v/>
      </c>
      <c r="X21" s="52" t="str">
        <f>IF(AND('Mapa de Riesgos'!$Y$46="Alta",'Mapa de Riesgos'!$AA$46="Moderado"),CONCATENATE("R6C",'Mapa de Riesgos'!$O$46),"")</f>
        <v/>
      </c>
      <c r="Y21" s="52" t="str">
        <f>IF(AND('Mapa de Riesgos'!$Y$47="Alta",'Mapa de Riesgos'!$AA$47="Moderado"),CONCATENATE("R6C",'Mapa de Riesgos'!$O$47),"")</f>
        <v/>
      </c>
      <c r="Z21" s="52" t="str">
        <f>IF(AND('Mapa de Riesgos'!$Y$48="Alta",'Mapa de Riesgos'!$AA$48="Moderado"),CONCATENATE("R6C",'Mapa de Riesgos'!$O$48),"")</f>
        <v/>
      </c>
      <c r="AA21" s="53" t="str">
        <f>IF(AND('Mapa de Riesgos'!$Y$49="Alta",'Mapa de Riesgos'!$AA$49="Moderado"),CONCATENATE("R6C",'Mapa de Riesgos'!$O$49),"")</f>
        <v/>
      </c>
      <c r="AB21" s="51" t="str">
        <f>IF(AND('Mapa de Riesgos'!$Y$44="Alta",'Mapa de Riesgos'!$AA$44="Mayor"),CONCATENATE("R6C",'Mapa de Riesgos'!$O$44),"")</f>
        <v/>
      </c>
      <c r="AC21" s="52" t="str">
        <f>IF(AND('Mapa de Riesgos'!$Y$45="Alta",'Mapa de Riesgos'!$AA$45="Mayor"),CONCATENATE("R6C",'Mapa de Riesgos'!$O$45),"")</f>
        <v/>
      </c>
      <c r="AD21" s="52" t="str">
        <f>IF(AND('Mapa de Riesgos'!$Y$46="Alta",'Mapa de Riesgos'!$AA$46="Mayor"),CONCATENATE("R6C",'Mapa de Riesgos'!$O$46),"")</f>
        <v/>
      </c>
      <c r="AE21" s="52" t="str">
        <f>IF(AND('Mapa de Riesgos'!$Y$47="Alta",'Mapa de Riesgos'!$AA$47="Mayor"),CONCATENATE("R6C",'Mapa de Riesgos'!$O$47),"")</f>
        <v/>
      </c>
      <c r="AF21" s="52" t="str">
        <f>IF(AND('Mapa de Riesgos'!$Y$48="Alta",'Mapa de Riesgos'!$AA$48="Mayor"),CONCATENATE("R6C",'Mapa de Riesgos'!$O$48),"")</f>
        <v/>
      </c>
      <c r="AG21" s="53" t="str">
        <f>IF(AND('Mapa de Riesgos'!$Y$49="Alta",'Mapa de Riesgos'!$AA$49="Mayor"),CONCATENATE("R6C",'Mapa de Riesgos'!$O$49),"")</f>
        <v/>
      </c>
      <c r="AH21" s="54" t="str">
        <f>IF(AND('Mapa de Riesgos'!$Y$44="Alta",'Mapa de Riesgos'!$AA$44="Catastrófico"),CONCATENATE("R6C",'Mapa de Riesgos'!$O$44),"")</f>
        <v/>
      </c>
      <c r="AI21" s="55" t="str">
        <f>IF(AND('Mapa de Riesgos'!$Y$45="Alta",'Mapa de Riesgos'!$AA$45="Catastrófico"),CONCATENATE("R6C",'Mapa de Riesgos'!$O$45),"")</f>
        <v/>
      </c>
      <c r="AJ21" s="55" t="str">
        <f>IF(AND('Mapa de Riesgos'!$Y$46="Alta",'Mapa de Riesgos'!$AA$46="Catastrófico"),CONCATENATE("R6C",'Mapa de Riesgos'!$O$46),"")</f>
        <v/>
      </c>
      <c r="AK21" s="55" t="str">
        <f>IF(AND('Mapa de Riesgos'!$Y$47="Alta",'Mapa de Riesgos'!$AA$47="Catastrófico"),CONCATENATE("R6C",'Mapa de Riesgos'!$O$47),"")</f>
        <v/>
      </c>
      <c r="AL21" s="55" t="str">
        <f>IF(AND('Mapa de Riesgos'!$Y$48="Alta",'Mapa de Riesgos'!$AA$48="Catastrófico"),CONCATENATE("R6C",'Mapa de Riesgos'!$O$48),"")</f>
        <v/>
      </c>
      <c r="AM21" s="56" t="str">
        <f>IF(AND('Mapa de Riesgos'!$Y$49="Alta",'Mapa de Riesgos'!$AA$49="Catastrófico"),CONCATENATE("R6C",'Mapa de Riesgos'!$O$49),"")</f>
        <v/>
      </c>
      <c r="AN21" s="82"/>
      <c r="AO21" s="594"/>
      <c r="AP21" s="595"/>
      <c r="AQ21" s="595"/>
      <c r="AR21" s="595"/>
      <c r="AS21" s="595"/>
      <c r="AT21" s="596"/>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x14ac:dyDescent="0.25">
      <c r="A22" s="82"/>
      <c r="B22" s="505"/>
      <c r="C22" s="505"/>
      <c r="D22" s="506"/>
      <c r="E22" s="604"/>
      <c r="F22" s="603"/>
      <c r="G22" s="603"/>
      <c r="H22" s="603"/>
      <c r="I22" s="603"/>
      <c r="J22" s="66" t="str">
        <f>IF(AND('Mapa de Riesgos'!$Y$50="Alta",'Mapa de Riesgos'!$AA$50="Leve"),CONCATENATE("R7C",'Mapa de Riesgos'!$O$50),"")</f>
        <v/>
      </c>
      <c r="K22" s="67" t="str">
        <f>IF(AND('Mapa de Riesgos'!$Y$51="Alta",'Mapa de Riesgos'!$AA$51="Leve"),CONCATENATE("R7C",'Mapa de Riesgos'!$O$51),"")</f>
        <v/>
      </c>
      <c r="L22" s="67" t="str">
        <f>IF(AND('Mapa de Riesgos'!$Y$52="Alta",'Mapa de Riesgos'!$AA$52="Leve"),CONCATENATE("R7C",'Mapa de Riesgos'!$O$52),"")</f>
        <v/>
      </c>
      <c r="M22" s="67" t="str">
        <f>IF(AND('Mapa de Riesgos'!$Y$53="Alta",'Mapa de Riesgos'!$AA$53="Leve"),CONCATENATE("R7C",'Mapa de Riesgos'!$O$53),"")</f>
        <v/>
      </c>
      <c r="N22" s="67" t="str">
        <f>IF(AND('Mapa de Riesgos'!$Y$54="Alta",'Mapa de Riesgos'!$AA$54="Leve"),CONCATENATE("R7C",'Mapa de Riesgos'!$O$54),"")</f>
        <v/>
      </c>
      <c r="O22" s="68" t="str">
        <f>IF(AND('Mapa de Riesgos'!$Y$55="Alta",'Mapa de Riesgos'!$AA$55="Leve"),CONCATENATE("R7C",'Mapa de Riesgos'!$O$55),"")</f>
        <v/>
      </c>
      <c r="P22" s="66" t="str">
        <f>IF(AND('Mapa de Riesgos'!$Y$50="Alta",'Mapa de Riesgos'!$AA$50="Menor"),CONCATENATE("R7C",'Mapa de Riesgos'!$O$50),"")</f>
        <v/>
      </c>
      <c r="Q22" s="67" t="str">
        <f>IF(AND('Mapa de Riesgos'!$Y$51="Alta",'Mapa de Riesgos'!$AA$51="Menor"),CONCATENATE("R7C",'Mapa de Riesgos'!$O$51),"")</f>
        <v/>
      </c>
      <c r="R22" s="67" t="str">
        <f>IF(AND('Mapa de Riesgos'!$Y$52="Alta",'Mapa de Riesgos'!$AA$52="Menor"),CONCATENATE("R7C",'Mapa de Riesgos'!$O$52),"")</f>
        <v/>
      </c>
      <c r="S22" s="67" t="str">
        <f>IF(AND('Mapa de Riesgos'!$Y$53="Alta",'Mapa de Riesgos'!$AA$53="Menor"),CONCATENATE("R7C",'Mapa de Riesgos'!$O$53),"")</f>
        <v/>
      </c>
      <c r="T22" s="67" t="str">
        <f>IF(AND('Mapa de Riesgos'!$Y$54="Alta",'Mapa de Riesgos'!$AA$54="Menor"),CONCATENATE("R7C",'Mapa de Riesgos'!$O$54),"")</f>
        <v/>
      </c>
      <c r="U22" s="68" t="str">
        <f>IF(AND('Mapa de Riesgos'!$Y$55="Alta",'Mapa de Riesgos'!$AA$55="Menor"),CONCATENATE("R7C",'Mapa de Riesgos'!$O$55),"")</f>
        <v/>
      </c>
      <c r="V22" s="51" t="str">
        <f>IF(AND('Mapa de Riesgos'!$Y$50="Alta",'Mapa de Riesgos'!$AA$50="Moderado"),CONCATENATE("R7C",'Mapa de Riesgos'!$O$50),"")</f>
        <v/>
      </c>
      <c r="W22" s="52" t="str">
        <f>IF(AND('Mapa de Riesgos'!$Y$51="Alta",'Mapa de Riesgos'!$AA$51="Moderado"),CONCATENATE("R7C",'Mapa de Riesgos'!$O$51),"")</f>
        <v/>
      </c>
      <c r="X22" s="52" t="str">
        <f>IF(AND('Mapa de Riesgos'!$Y$52="Alta",'Mapa de Riesgos'!$AA$52="Moderado"),CONCATENATE("R7C",'Mapa de Riesgos'!$O$52),"")</f>
        <v/>
      </c>
      <c r="Y22" s="52" t="str">
        <f>IF(AND('Mapa de Riesgos'!$Y$53="Alta",'Mapa de Riesgos'!$AA$53="Moderado"),CONCATENATE("R7C",'Mapa de Riesgos'!$O$53),"")</f>
        <v/>
      </c>
      <c r="Z22" s="52" t="str">
        <f>IF(AND('Mapa de Riesgos'!$Y$54="Alta",'Mapa de Riesgos'!$AA$54="Moderado"),CONCATENATE("R7C",'Mapa de Riesgos'!$O$54),"")</f>
        <v/>
      </c>
      <c r="AA22" s="53" t="str">
        <f>IF(AND('Mapa de Riesgos'!$Y$55="Alta",'Mapa de Riesgos'!$AA$55="Moderado"),CONCATENATE("R7C",'Mapa de Riesgos'!$O$55),"")</f>
        <v/>
      </c>
      <c r="AB22" s="51" t="str">
        <f>IF(AND('Mapa de Riesgos'!$Y$50="Alta",'Mapa de Riesgos'!$AA$50="Mayor"),CONCATENATE("R7C",'Mapa de Riesgos'!$O$50),"")</f>
        <v/>
      </c>
      <c r="AC22" s="52" t="str">
        <f>IF(AND('Mapa de Riesgos'!$Y$51="Alta",'Mapa de Riesgos'!$AA$51="Mayor"),CONCATENATE("R7C",'Mapa de Riesgos'!$O$51),"")</f>
        <v/>
      </c>
      <c r="AD22" s="52" t="str">
        <f>IF(AND('Mapa de Riesgos'!$Y$52="Alta",'Mapa de Riesgos'!$AA$52="Mayor"),CONCATENATE("R7C",'Mapa de Riesgos'!$O$52),"")</f>
        <v/>
      </c>
      <c r="AE22" s="52" t="str">
        <f>IF(AND('Mapa de Riesgos'!$Y$53="Alta",'Mapa de Riesgos'!$AA$53="Mayor"),CONCATENATE("R7C",'Mapa de Riesgos'!$O$53),"")</f>
        <v/>
      </c>
      <c r="AF22" s="52" t="str">
        <f>IF(AND('Mapa de Riesgos'!$Y$54="Alta",'Mapa de Riesgos'!$AA$54="Mayor"),CONCATENATE("R7C",'Mapa de Riesgos'!$O$54),"")</f>
        <v/>
      </c>
      <c r="AG22" s="53" t="str">
        <f>IF(AND('Mapa de Riesgos'!$Y$55="Alta",'Mapa de Riesgos'!$AA$55="Mayor"),CONCATENATE("R7C",'Mapa de Riesgos'!$O$55),"")</f>
        <v/>
      </c>
      <c r="AH22" s="54" t="str">
        <f>IF(AND('Mapa de Riesgos'!$Y$50="Alta",'Mapa de Riesgos'!$AA$50="Catastrófico"),CONCATENATE("R7C",'Mapa de Riesgos'!$O$50),"")</f>
        <v/>
      </c>
      <c r="AI22" s="55" t="str">
        <f>IF(AND('Mapa de Riesgos'!$Y$51="Alta",'Mapa de Riesgos'!$AA$51="Catastrófico"),CONCATENATE("R7C",'Mapa de Riesgos'!$O$51),"")</f>
        <v/>
      </c>
      <c r="AJ22" s="55" t="str">
        <f>IF(AND('Mapa de Riesgos'!$Y$52="Alta",'Mapa de Riesgos'!$AA$52="Catastrófico"),CONCATENATE("R7C",'Mapa de Riesgos'!$O$52),"")</f>
        <v/>
      </c>
      <c r="AK22" s="55" t="str">
        <f>IF(AND('Mapa de Riesgos'!$Y$53="Alta",'Mapa de Riesgos'!$AA$53="Catastrófico"),CONCATENATE("R7C",'Mapa de Riesgos'!$O$53),"")</f>
        <v/>
      </c>
      <c r="AL22" s="55" t="str">
        <f>IF(AND('Mapa de Riesgos'!$Y$54="Alta",'Mapa de Riesgos'!$AA$54="Catastrófico"),CONCATENATE("R7C",'Mapa de Riesgos'!$O$54),"")</f>
        <v/>
      </c>
      <c r="AM22" s="56" t="str">
        <f>IF(AND('Mapa de Riesgos'!$Y$55="Alta",'Mapa de Riesgos'!$AA$55="Catastrófico"),CONCATENATE("R7C",'Mapa de Riesgos'!$O$55),"")</f>
        <v/>
      </c>
      <c r="AN22" s="82"/>
      <c r="AO22" s="594"/>
      <c r="AP22" s="595"/>
      <c r="AQ22" s="595"/>
      <c r="AR22" s="595"/>
      <c r="AS22" s="595"/>
      <c r="AT22" s="596"/>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x14ac:dyDescent="0.25">
      <c r="A23" s="82"/>
      <c r="B23" s="505"/>
      <c r="C23" s="505"/>
      <c r="D23" s="506"/>
      <c r="E23" s="604"/>
      <c r="F23" s="603"/>
      <c r="G23" s="603"/>
      <c r="H23" s="603"/>
      <c r="I23" s="603"/>
      <c r="J23" s="66" t="str">
        <f>IF(AND('Mapa de Riesgos'!$Y$56="Alta",'Mapa de Riesgos'!$AA$56="Leve"),CONCATENATE("R8C",'Mapa de Riesgos'!$O$56),"")</f>
        <v/>
      </c>
      <c r="K23" s="67" t="str">
        <f>IF(AND('Mapa de Riesgos'!$Y$57="Alta",'Mapa de Riesgos'!$AA$57="Leve"),CONCATENATE("R8C",'Mapa de Riesgos'!$O$57),"")</f>
        <v/>
      </c>
      <c r="L23" s="67" t="str">
        <f>IF(AND('Mapa de Riesgos'!$Y$58="Alta",'Mapa de Riesgos'!$AA$58="Leve"),CONCATENATE("R8C",'Mapa de Riesgos'!$O$58),"")</f>
        <v/>
      </c>
      <c r="M23" s="67" t="str">
        <f>IF(AND('Mapa de Riesgos'!$Y$59="Alta",'Mapa de Riesgos'!$AA$59="Leve"),CONCATENATE("R8C",'Mapa de Riesgos'!$O$59),"")</f>
        <v/>
      </c>
      <c r="N23" s="67" t="str">
        <f>IF(AND('Mapa de Riesgos'!$Y$60="Alta",'Mapa de Riesgos'!$AA$60="Leve"),CONCATENATE("R8C",'Mapa de Riesgos'!$O$60),"")</f>
        <v/>
      </c>
      <c r="O23" s="68" t="str">
        <f>IF(AND('Mapa de Riesgos'!$Y$61="Alta",'Mapa de Riesgos'!$AA$61="Leve"),CONCATENATE("R8C",'Mapa de Riesgos'!$O$61),"")</f>
        <v/>
      </c>
      <c r="P23" s="66" t="str">
        <f>IF(AND('Mapa de Riesgos'!$Y$56="Alta",'Mapa de Riesgos'!$AA$56="Menor"),CONCATENATE("R8C",'Mapa de Riesgos'!$O$56),"")</f>
        <v/>
      </c>
      <c r="Q23" s="67" t="str">
        <f>IF(AND('Mapa de Riesgos'!$Y$57="Alta",'Mapa de Riesgos'!$AA$57="Menor"),CONCATENATE("R8C",'Mapa de Riesgos'!$O$57),"")</f>
        <v/>
      </c>
      <c r="R23" s="67" t="str">
        <f>IF(AND('Mapa de Riesgos'!$Y$58="Alta",'Mapa de Riesgos'!$AA$58="Menor"),CONCATENATE("R8C",'Mapa de Riesgos'!$O$58),"")</f>
        <v/>
      </c>
      <c r="S23" s="67" t="str">
        <f>IF(AND('Mapa de Riesgos'!$Y$59="Alta",'Mapa de Riesgos'!$AA$59="Menor"),CONCATENATE("R8C",'Mapa de Riesgos'!$O$59),"")</f>
        <v/>
      </c>
      <c r="T23" s="67" t="str">
        <f>IF(AND('Mapa de Riesgos'!$Y$60="Alta",'Mapa de Riesgos'!$AA$60="Menor"),CONCATENATE("R8C",'Mapa de Riesgos'!$O$60),"")</f>
        <v/>
      </c>
      <c r="U23" s="68" t="str">
        <f>IF(AND('Mapa de Riesgos'!$Y$61="Alta",'Mapa de Riesgos'!$AA$61="Menor"),CONCATENATE("R8C",'Mapa de Riesgos'!$O$61),"")</f>
        <v/>
      </c>
      <c r="V23" s="51" t="str">
        <f>IF(AND('Mapa de Riesgos'!$Y$56="Alta",'Mapa de Riesgos'!$AA$56="Moderado"),CONCATENATE("R8C",'Mapa de Riesgos'!$O$56),"")</f>
        <v/>
      </c>
      <c r="W23" s="52" t="str">
        <f>IF(AND('Mapa de Riesgos'!$Y$57="Alta",'Mapa de Riesgos'!$AA$57="Moderado"),CONCATENATE("R8C",'Mapa de Riesgos'!$O$57),"")</f>
        <v/>
      </c>
      <c r="X23" s="52" t="str">
        <f>IF(AND('Mapa de Riesgos'!$Y$58="Alta",'Mapa de Riesgos'!$AA$58="Moderado"),CONCATENATE("R8C",'Mapa de Riesgos'!$O$58),"")</f>
        <v/>
      </c>
      <c r="Y23" s="52" t="str">
        <f>IF(AND('Mapa de Riesgos'!$Y$59="Alta",'Mapa de Riesgos'!$AA$59="Moderado"),CONCATENATE("R8C",'Mapa de Riesgos'!$O$59),"")</f>
        <v/>
      </c>
      <c r="Z23" s="52" t="str">
        <f>IF(AND('Mapa de Riesgos'!$Y$60="Alta",'Mapa de Riesgos'!$AA$60="Moderado"),CONCATENATE("R8C",'Mapa de Riesgos'!$O$60),"")</f>
        <v/>
      </c>
      <c r="AA23" s="53" t="str">
        <f>IF(AND('Mapa de Riesgos'!$Y$61="Alta",'Mapa de Riesgos'!$AA$61="Moderado"),CONCATENATE("R8C",'Mapa de Riesgos'!$O$61),"")</f>
        <v/>
      </c>
      <c r="AB23" s="51" t="str">
        <f>IF(AND('Mapa de Riesgos'!$Y$56="Alta",'Mapa de Riesgos'!$AA$56="Mayor"),CONCATENATE("R8C",'Mapa de Riesgos'!$O$56),"")</f>
        <v/>
      </c>
      <c r="AC23" s="52" t="str">
        <f>IF(AND('Mapa de Riesgos'!$Y$57="Alta",'Mapa de Riesgos'!$AA$57="Mayor"),CONCATENATE("R8C",'Mapa de Riesgos'!$O$57),"")</f>
        <v/>
      </c>
      <c r="AD23" s="52" t="str">
        <f>IF(AND('Mapa de Riesgos'!$Y$58="Alta",'Mapa de Riesgos'!$AA$58="Mayor"),CONCATENATE("R8C",'Mapa de Riesgos'!$O$58),"")</f>
        <v/>
      </c>
      <c r="AE23" s="52" t="str">
        <f>IF(AND('Mapa de Riesgos'!$Y$59="Alta",'Mapa de Riesgos'!$AA$59="Mayor"),CONCATENATE("R8C",'Mapa de Riesgos'!$O$59),"")</f>
        <v/>
      </c>
      <c r="AF23" s="52" t="str">
        <f>IF(AND('Mapa de Riesgos'!$Y$60="Alta",'Mapa de Riesgos'!$AA$60="Mayor"),CONCATENATE("R8C",'Mapa de Riesgos'!$O$60),"")</f>
        <v/>
      </c>
      <c r="AG23" s="53" t="str">
        <f>IF(AND('Mapa de Riesgos'!$Y$61="Alta",'Mapa de Riesgos'!$AA$61="Mayor"),CONCATENATE("R8C",'Mapa de Riesgos'!$O$61),"")</f>
        <v/>
      </c>
      <c r="AH23" s="54" t="str">
        <f>IF(AND('Mapa de Riesgos'!$Y$56="Alta",'Mapa de Riesgos'!$AA$56="Catastrófico"),CONCATENATE("R8C",'Mapa de Riesgos'!$O$56),"")</f>
        <v/>
      </c>
      <c r="AI23" s="55" t="str">
        <f>IF(AND('Mapa de Riesgos'!$Y$57="Alta",'Mapa de Riesgos'!$AA$57="Catastrófico"),CONCATENATE("R8C",'Mapa de Riesgos'!$O$57),"")</f>
        <v/>
      </c>
      <c r="AJ23" s="55" t="str">
        <f>IF(AND('Mapa de Riesgos'!$Y$58="Alta",'Mapa de Riesgos'!$AA$58="Catastrófico"),CONCATENATE("R8C",'Mapa de Riesgos'!$O$58),"")</f>
        <v/>
      </c>
      <c r="AK23" s="55" t="str">
        <f>IF(AND('Mapa de Riesgos'!$Y$59="Alta",'Mapa de Riesgos'!$AA$59="Catastrófico"),CONCATENATE("R8C",'Mapa de Riesgos'!$O$59),"")</f>
        <v/>
      </c>
      <c r="AL23" s="55" t="str">
        <f>IF(AND('Mapa de Riesgos'!$Y$60="Alta",'Mapa de Riesgos'!$AA$60="Catastrófico"),CONCATENATE("R8C",'Mapa de Riesgos'!$O$60),"")</f>
        <v/>
      </c>
      <c r="AM23" s="56" t="str">
        <f>IF(AND('Mapa de Riesgos'!$Y$61="Alta",'Mapa de Riesgos'!$AA$61="Catastrófico"),CONCATENATE("R8C",'Mapa de Riesgos'!$O$61),"")</f>
        <v/>
      </c>
      <c r="AN23" s="82"/>
      <c r="AO23" s="594"/>
      <c r="AP23" s="595"/>
      <c r="AQ23" s="595"/>
      <c r="AR23" s="595"/>
      <c r="AS23" s="595"/>
      <c r="AT23" s="596"/>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x14ac:dyDescent="0.25">
      <c r="A24" s="82"/>
      <c r="B24" s="505"/>
      <c r="C24" s="505"/>
      <c r="D24" s="506"/>
      <c r="E24" s="604"/>
      <c r="F24" s="603"/>
      <c r="G24" s="603"/>
      <c r="H24" s="603"/>
      <c r="I24" s="603"/>
      <c r="J24" s="66" t="str">
        <f>IF(AND('Mapa de Riesgos'!$Y$62="Alta",'Mapa de Riesgos'!$AA$62="Leve"),CONCATENATE("R9C",'Mapa de Riesgos'!$O$62),"")</f>
        <v/>
      </c>
      <c r="K24" s="67" t="str">
        <f>IF(AND('Mapa de Riesgos'!$Y$63="Alta",'Mapa de Riesgos'!$AA$63="Leve"),CONCATENATE("R9C",'Mapa de Riesgos'!$O$63),"")</f>
        <v/>
      </c>
      <c r="L24" s="67" t="str">
        <f>IF(AND('Mapa de Riesgos'!$Y$64="Alta",'Mapa de Riesgos'!$AA$64="Leve"),CONCATENATE("R9C",'Mapa de Riesgos'!$O$64),"")</f>
        <v/>
      </c>
      <c r="M24" s="67" t="str">
        <f>IF(AND('Mapa de Riesgos'!$Y$65="Alta",'Mapa de Riesgos'!$AA$65="Leve"),CONCATENATE("R9C",'Mapa de Riesgos'!$O$65),"")</f>
        <v/>
      </c>
      <c r="N24" s="67" t="str">
        <f>IF(AND('Mapa de Riesgos'!$Y$66="Alta",'Mapa de Riesgos'!$AA$66="Leve"),CONCATENATE("R9C",'Mapa de Riesgos'!$O$66),"")</f>
        <v/>
      </c>
      <c r="O24" s="68" t="str">
        <f>IF(AND('Mapa de Riesgos'!$Y$67="Alta",'Mapa de Riesgos'!$AA$67="Leve"),CONCATENATE("R9C",'Mapa de Riesgos'!$O$67),"")</f>
        <v/>
      </c>
      <c r="P24" s="66" t="str">
        <f>IF(AND('Mapa de Riesgos'!$Y$62="Alta",'Mapa de Riesgos'!$AA$62="Menor"),CONCATENATE("R9C",'Mapa de Riesgos'!$O$62),"")</f>
        <v/>
      </c>
      <c r="Q24" s="67" t="str">
        <f>IF(AND('Mapa de Riesgos'!$Y$63="Alta",'Mapa de Riesgos'!$AA$63="Menor"),CONCATENATE("R9C",'Mapa de Riesgos'!$O$63),"")</f>
        <v/>
      </c>
      <c r="R24" s="67" t="str">
        <f>IF(AND('Mapa de Riesgos'!$Y$64="Alta",'Mapa de Riesgos'!$AA$64="Menor"),CONCATENATE("R9C",'Mapa de Riesgos'!$O$64),"")</f>
        <v/>
      </c>
      <c r="S24" s="67" t="str">
        <f>IF(AND('Mapa de Riesgos'!$Y$65="Alta",'Mapa de Riesgos'!$AA$65="Menor"),CONCATENATE("R9C",'Mapa de Riesgos'!$O$65),"")</f>
        <v/>
      </c>
      <c r="T24" s="67" t="str">
        <f>IF(AND('Mapa de Riesgos'!$Y$66="Alta",'Mapa de Riesgos'!$AA$66="Menor"),CONCATENATE("R9C",'Mapa de Riesgos'!$O$66),"")</f>
        <v/>
      </c>
      <c r="U24" s="68" t="str">
        <f>IF(AND('Mapa de Riesgos'!$Y$67="Alta",'Mapa de Riesgos'!$AA$67="Menor"),CONCATENATE("R9C",'Mapa de Riesgos'!$O$67),"")</f>
        <v/>
      </c>
      <c r="V24" s="51" t="str">
        <f>IF(AND('Mapa de Riesgos'!$Y$62="Alta",'Mapa de Riesgos'!$AA$62="Moderado"),CONCATENATE("R9C",'Mapa de Riesgos'!$O$62),"")</f>
        <v/>
      </c>
      <c r="W24" s="52" t="str">
        <f>IF(AND('Mapa de Riesgos'!$Y$63="Alta",'Mapa de Riesgos'!$AA$63="Moderado"),CONCATENATE("R9C",'Mapa de Riesgos'!$O$63),"")</f>
        <v/>
      </c>
      <c r="X24" s="52" t="str">
        <f>IF(AND('Mapa de Riesgos'!$Y$64="Alta",'Mapa de Riesgos'!$AA$64="Moderado"),CONCATENATE("R9C",'Mapa de Riesgos'!$O$64),"")</f>
        <v/>
      </c>
      <c r="Y24" s="52" t="str">
        <f>IF(AND('Mapa de Riesgos'!$Y$65="Alta",'Mapa de Riesgos'!$AA$65="Moderado"),CONCATENATE("R9C",'Mapa de Riesgos'!$O$65),"")</f>
        <v/>
      </c>
      <c r="Z24" s="52" t="str">
        <f>IF(AND('Mapa de Riesgos'!$Y$66="Alta",'Mapa de Riesgos'!$AA$66="Moderado"),CONCATENATE("R9C",'Mapa de Riesgos'!$O$66),"")</f>
        <v/>
      </c>
      <c r="AA24" s="53" t="str">
        <f>IF(AND('Mapa de Riesgos'!$Y$67="Alta",'Mapa de Riesgos'!$AA$67="Moderado"),CONCATENATE("R9C",'Mapa de Riesgos'!$O$67),"")</f>
        <v/>
      </c>
      <c r="AB24" s="51" t="str">
        <f>IF(AND('Mapa de Riesgos'!$Y$62="Alta",'Mapa de Riesgos'!$AA$62="Mayor"),CONCATENATE("R9C",'Mapa de Riesgos'!$O$62),"")</f>
        <v/>
      </c>
      <c r="AC24" s="52" t="str">
        <f>IF(AND('Mapa de Riesgos'!$Y$63="Alta",'Mapa de Riesgos'!$AA$63="Mayor"),CONCATENATE("R9C",'Mapa de Riesgos'!$O$63),"")</f>
        <v/>
      </c>
      <c r="AD24" s="52" t="str">
        <f>IF(AND('Mapa de Riesgos'!$Y$64="Alta",'Mapa de Riesgos'!$AA$64="Mayor"),CONCATENATE("R9C",'Mapa de Riesgos'!$O$64),"")</f>
        <v/>
      </c>
      <c r="AE24" s="52" t="str">
        <f>IF(AND('Mapa de Riesgos'!$Y$65="Alta",'Mapa de Riesgos'!$AA$65="Mayor"),CONCATENATE("R9C",'Mapa de Riesgos'!$O$65),"")</f>
        <v/>
      </c>
      <c r="AF24" s="52" t="str">
        <f>IF(AND('Mapa de Riesgos'!$Y$66="Alta",'Mapa de Riesgos'!$AA$66="Mayor"),CONCATENATE("R9C",'Mapa de Riesgos'!$O$66),"")</f>
        <v/>
      </c>
      <c r="AG24" s="53" t="str">
        <f>IF(AND('Mapa de Riesgos'!$Y$67="Alta",'Mapa de Riesgos'!$AA$67="Mayor"),CONCATENATE("R9C",'Mapa de Riesgos'!$O$67),"")</f>
        <v/>
      </c>
      <c r="AH24" s="54" t="str">
        <f>IF(AND('Mapa de Riesgos'!$Y$62="Alta",'Mapa de Riesgos'!$AA$62="Catastrófico"),CONCATENATE("R9C",'Mapa de Riesgos'!$O$62),"")</f>
        <v/>
      </c>
      <c r="AI24" s="55" t="str">
        <f>IF(AND('Mapa de Riesgos'!$Y$63="Alta",'Mapa de Riesgos'!$AA$63="Catastrófico"),CONCATENATE("R9C",'Mapa de Riesgos'!$O$63),"")</f>
        <v/>
      </c>
      <c r="AJ24" s="55" t="str">
        <f>IF(AND('Mapa de Riesgos'!$Y$64="Alta",'Mapa de Riesgos'!$AA$64="Catastrófico"),CONCATENATE("R9C",'Mapa de Riesgos'!$O$64),"")</f>
        <v/>
      </c>
      <c r="AK24" s="55" t="str">
        <f>IF(AND('Mapa de Riesgos'!$Y$65="Alta",'Mapa de Riesgos'!$AA$65="Catastrófico"),CONCATENATE("R9C",'Mapa de Riesgos'!$O$65),"")</f>
        <v/>
      </c>
      <c r="AL24" s="55" t="str">
        <f>IF(AND('Mapa de Riesgos'!$Y$66="Alta",'Mapa de Riesgos'!$AA$66="Catastrófico"),CONCATENATE("R9C",'Mapa de Riesgos'!$O$66),"")</f>
        <v/>
      </c>
      <c r="AM24" s="56" t="str">
        <f>IF(AND('Mapa de Riesgos'!$Y$67="Alta",'Mapa de Riesgos'!$AA$67="Catastrófico"),CONCATENATE("R9C",'Mapa de Riesgos'!$O$67),"")</f>
        <v/>
      </c>
      <c r="AN24" s="82"/>
      <c r="AO24" s="594"/>
      <c r="AP24" s="595"/>
      <c r="AQ24" s="595"/>
      <c r="AR24" s="595"/>
      <c r="AS24" s="595"/>
      <c r="AT24" s="596"/>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x14ac:dyDescent="0.3">
      <c r="A25" s="82"/>
      <c r="B25" s="505"/>
      <c r="C25" s="505"/>
      <c r="D25" s="506"/>
      <c r="E25" s="605"/>
      <c r="F25" s="606"/>
      <c r="G25" s="606"/>
      <c r="H25" s="606"/>
      <c r="I25" s="606"/>
      <c r="J25" s="69" t="str">
        <f>IF(AND('Mapa de Riesgos'!$Y$68="Alta",'Mapa de Riesgos'!$AA$68="Leve"),CONCATENATE("R10C",'Mapa de Riesgos'!$O$68),"")</f>
        <v/>
      </c>
      <c r="K25" s="70" t="str">
        <f>IF(AND('Mapa de Riesgos'!$Y$69="Alta",'Mapa de Riesgos'!$AA$69="Leve"),CONCATENATE("R10C",'Mapa de Riesgos'!$O$69),"")</f>
        <v/>
      </c>
      <c r="L25" s="70" t="str">
        <f>IF(AND('Mapa de Riesgos'!$Y$70="Alta",'Mapa de Riesgos'!$AA$70="Leve"),CONCATENATE("R10C",'Mapa de Riesgos'!$O$70),"")</f>
        <v/>
      </c>
      <c r="M25" s="70" t="str">
        <f>IF(AND('Mapa de Riesgos'!$Y$71="Alta",'Mapa de Riesgos'!$AA$71="Leve"),CONCATENATE("R10C",'Mapa de Riesgos'!$O$71),"")</f>
        <v/>
      </c>
      <c r="N25" s="70" t="str">
        <f>IF(AND('Mapa de Riesgos'!$Y$72="Alta",'Mapa de Riesgos'!$AA$72="Leve"),CONCATENATE("R10C",'Mapa de Riesgos'!$O$72),"")</f>
        <v/>
      </c>
      <c r="O25" s="71" t="str">
        <f>IF(AND('Mapa de Riesgos'!$Y$73="Alta",'Mapa de Riesgos'!$AA$73="Leve"),CONCATENATE("R10C",'Mapa de Riesgos'!$O$73),"")</f>
        <v/>
      </c>
      <c r="P25" s="69" t="str">
        <f>IF(AND('Mapa de Riesgos'!$Y$68="Alta",'Mapa de Riesgos'!$AA$68="Menor"),CONCATENATE("R10C",'Mapa de Riesgos'!$O$68),"")</f>
        <v/>
      </c>
      <c r="Q25" s="70" t="str">
        <f>IF(AND('Mapa de Riesgos'!$Y$69="Alta",'Mapa de Riesgos'!$AA$69="Menor"),CONCATENATE("R10C",'Mapa de Riesgos'!$O$69),"")</f>
        <v/>
      </c>
      <c r="R25" s="70" t="str">
        <f>IF(AND('Mapa de Riesgos'!$Y$70="Alta",'Mapa de Riesgos'!$AA$70="Menor"),CONCATENATE("R10C",'Mapa de Riesgos'!$O$70),"")</f>
        <v/>
      </c>
      <c r="S25" s="70" t="str">
        <f>IF(AND('Mapa de Riesgos'!$Y$71="Alta",'Mapa de Riesgos'!$AA$71="Menor"),CONCATENATE("R10C",'Mapa de Riesgos'!$O$71),"")</f>
        <v/>
      </c>
      <c r="T25" s="70" t="str">
        <f>IF(AND('Mapa de Riesgos'!$Y$72="Alta",'Mapa de Riesgos'!$AA$72="Menor"),CONCATENATE("R10C",'Mapa de Riesgos'!$O$72),"")</f>
        <v/>
      </c>
      <c r="U25" s="71" t="str">
        <f>IF(AND('Mapa de Riesgos'!$Y$73="Alta",'Mapa de Riesgos'!$AA$73="Menor"),CONCATENATE("R10C",'Mapa de Riesgos'!$O$73),"")</f>
        <v/>
      </c>
      <c r="V25" s="57" t="str">
        <f>IF(AND('Mapa de Riesgos'!$Y$68="Alta",'Mapa de Riesgos'!$AA$68="Moderado"),CONCATENATE("R10C",'Mapa de Riesgos'!$O$68),"")</f>
        <v/>
      </c>
      <c r="W25" s="58" t="str">
        <f>IF(AND('Mapa de Riesgos'!$Y$69="Alta",'Mapa de Riesgos'!$AA$69="Moderado"),CONCATENATE("R10C",'Mapa de Riesgos'!$O$69),"")</f>
        <v/>
      </c>
      <c r="X25" s="58" t="str">
        <f>IF(AND('Mapa de Riesgos'!$Y$70="Alta",'Mapa de Riesgos'!$AA$70="Moderado"),CONCATENATE("R10C",'Mapa de Riesgos'!$O$70),"")</f>
        <v/>
      </c>
      <c r="Y25" s="58" t="str">
        <f>IF(AND('Mapa de Riesgos'!$Y$71="Alta",'Mapa de Riesgos'!$AA$71="Moderado"),CONCATENATE("R10C",'Mapa de Riesgos'!$O$71),"")</f>
        <v/>
      </c>
      <c r="Z25" s="58" t="str">
        <f>IF(AND('Mapa de Riesgos'!$Y$72="Alta",'Mapa de Riesgos'!$AA$72="Moderado"),CONCATENATE("R10C",'Mapa de Riesgos'!$O$72),"")</f>
        <v/>
      </c>
      <c r="AA25" s="59" t="str">
        <f>IF(AND('Mapa de Riesgos'!$Y$73="Alta",'Mapa de Riesgos'!$AA$73="Moderado"),CONCATENATE("R10C",'Mapa de Riesgos'!$O$73),"")</f>
        <v/>
      </c>
      <c r="AB25" s="57" t="str">
        <f>IF(AND('Mapa de Riesgos'!$Y$68="Alta",'Mapa de Riesgos'!$AA$68="Mayor"),CONCATENATE("R10C",'Mapa de Riesgos'!$O$68),"")</f>
        <v/>
      </c>
      <c r="AC25" s="58" t="str">
        <f>IF(AND('Mapa de Riesgos'!$Y$69="Alta",'Mapa de Riesgos'!$AA$69="Mayor"),CONCATENATE("R10C",'Mapa de Riesgos'!$O$69),"")</f>
        <v/>
      </c>
      <c r="AD25" s="58" t="str">
        <f>IF(AND('Mapa de Riesgos'!$Y$70="Alta",'Mapa de Riesgos'!$AA$70="Mayor"),CONCATENATE("R10C",'Mapa de Riesgos'!$O$70),"")</f>
        <v/>
      </c>
      <c r="AE25" s="58" t="str">
        <f>IF(AND('Mapa de Riesgos'!$Y$71="Alta",'Mapa de Riesgos'!$AA$71="Mayor"),CONCATENATE("R10C",'Mapa de Riesgos'!$O$71),"")</f>
        <v/>
      </c>
      <c r="AF25" s="58" t="str">
        <f>IF(AND('Mapa de Riesgos'!$Y$72="Alta",'Mapa de Riesgos'!$AA$72="Mayor"),CONCATENATE("R10C",'Mapa de Riesgos'!$O$72),"")</f>
        <v/>
      </c>
      <c r="AG25" s="59" t="str">
        <f>IF(AND('Mapa de Riesgos'!$Y$73="Alta",'Mapa de Riesgos'!$AA$73="Mayor"),CONCATENATE("R10C",'Mapa de Riesgos'!$O$73),"")</f>
        <v/>
      </c>
      <c r="AH25" s="60" t="str">
        <f>IF(AND('Mapa de Riesgos'!$Y$68="Alta",'Mapa de Riesgos'!$AA$68="Catastrófico"),CONCATENATE("R10C",'Mapa de Riesgos'!$O$68),"")</f>
        <v/>
      </c>
      <c r="AI25" s="61" t="str">
        <f>IF(AND('Mapa de Riesgos'!$Y$69="Alta",'Mapa de Riesgos'!$AA$69="Catastrófico"),CONCATENATE("R10C",'Mapa de Riesgos'!$O$69),"")</f>
        <v/>
      </c>
      <c r="AJ25" s="61" t="str">
        <f>IF(AND('Mapa de Riesgos'!$Y$70="Alta",'Mapa de Riesgos'!$AA$70="Catastrófico"),CONCATENATE("R10C",'Mapa de Riesgos'!$O$70),"")</f>
        <v/>
      </c>
      <c r="AK25" s="61" t="str">
        <f>IF(AND('Mapa de Riesgos'!$Y$71="Alta",'Mapa de Riesgos'!$AA$71="Catastrófico"),CONCATENATE("R10C",'Mapa de Riesgos'!$O$71),"")</f>
        <v/>
      </c>
      <c r="AL25" s="61" t="str">
        <f>IF(AND('Mapa de Riesgos'!$Y$72="Alta",'Mapa de Riesgos'!$AA$72="Catastrófico"),CONCATENATE("R10C",'Mapa de Riesgos'!$O$72),"")</f>
        <v/>
      </c>
      <c r="AM25" s="62" t="str">
        <f>IF(AND('Mapa de Riesgos'!$Y$73="Alta",'Mapa de Riesgos'!$AA$73="Catastrófico"),CONCATENATE("R10C",'Mapa de Riesgos'!$O$73),"")</f>
        <v/>
      </c>
      <c r="AN25" s="82"/>
      <c r="AO25" s="597"/>
      <c r="AP25" s="598"/>
      <c r="AQ25" s="598"/>
      <c r="AR25" s="598"/>
      <c r="AS25" s="598"/>
      <c r="AT25" s="599"/>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x14ac:dyDescent="0.25">
      <c r="A26" s="82"/>
      <c r="B26" s="505"/>
      <c r="C26" s="505"/>
      <c r="D26" s="506"/>
      <c r="E26" s="600" t="s">
        <v>198</v>
      </c>
      <c r="F26" s="601"/>
      <c r="G26" s="601"/>
      <c r="H26" s="601"/>
      <c r="I26" s="618"/>
      <c r="J26" s="63" t="str">
        <f>IF(AND('Mapa de Riesgos'!$Y$12="Media",'Mapa de Riesgos'!$AA$12="Leve"),CONCATENATE("R1C",'Mapa de Riesgos'!$O$12),"")</f>
        <v/>
      </c>
      <c r="K26" s="64" t="str">
        <f>IF(AND('Mapa de Riesgos'!$Y$13="Media",'Mapa de Riesgos'!$AA$13="Leve"),CONCATENATE("R1C",'Mapa de Riesgos'!$O$13),"")</f>
        <v/>
      </c>
      <c r="L26" s="64" t="str">
        <f>IF(AND('Mapa de Riesgos'!$Y$15="Media",'Mapa de Riesgos'!$AA$15="Leve"),CONCATENATE("R1C",'Mapa de Riesgos'!$O$15),"")</f>
        <v/>
      </c>
      <c r="M26" s="64" t="str">
        <f>IF(AND('Mapa de Riesgos'!$Y$16="Media",'Mapa de Riesgos'!$AA$16="Leve"),CONCATENATE("R1C",'Mapa de Riesgos'!$O$16),"")</f>
        <v/>
      </c>
      <c r="N26" s="64" t="str">
        <f>IF(AND('Mapa de Riesgos'!$Y$17="Media",'Mapa de Riesgos'!$AA$17="Leve"),CONCATENATE("R1C",'Mapa de Riesgos'!$O$17),"")</f>
        <v/>
      </c>
      <c r="O26" s="65" t="str">
        <f>IF(AND('Mapa de Riesgos'!$Y$18="Media",'Mapa de Riesgos'!$AA$18="Leve"),CONCATENATE("R1C",'Mapa de Riesgos'!$O$18),"")</f>
        <v/>
      </c>
      <c r="P26" s="63" t="str">
        <f>IF(AND('Mapa de Riesgos'!$Y$12="Media",'Mapa de Riesgos'!$AA$12="Menor"),CONCATENATE("R1C",'Mapa de Riesgos'!$O$12),"")</f>
        <v/>
      </c>
      <c r="Q26" s="64" t="str">
        <f>IF(AND('Mapa de Riesgos'!$Y$13="Media",'Mapa de Riesgos'!$AA$13="Menor"),CONCATENATE("R1C",'Mapa de Riesgos'!$O$13),"")</f>
        <v/>
      </c>
      <c r="R26" s="64" t="str">
        <f>IF(AND('Mapa de Riesgos'!$Y$15="Media",'Mapa de Riesgos'!$AA$15="Menor"),CONCATENATE("R1C",'Mapa de Riesgos'!$O$15),"")</f>
        <v/>
      </c>
      <c r="S26" s="64" t="str">
        <f>IF(AND('Mapa de Riesgos'!$Y$16="Media",'Mapa de Riesgos'!$AA$16="Menor"),CONCATENATE("R1C",'Mapa de Riesgos'!$O$16),"")</f>
        <v/>
      </c>
      <c r="T26" s="64" t="str">
        <f>IF(AND('Mapa de Riesgos'!$Y$17="Media",'Mapa de Riesgos'!$AA$17="Menor"),CONCATENATE("R1C",'Mapa de Riesgos'!$O$17),"")</f>
        <v/>
      </c>
      <c r="U26" s="65" t="str">
        <f>IF(AND('Mapa de Riesgos'!$Y$18="Media",'Mapa de Riesgos'!$AA$18="Menor"),CONCATENATE("R1C",'Mapa de Riesgos'!$O$18),"")</f>
        <v/>
      </c>
      <c r="V26" s="63" t="str">
        <f>IF(AND('Mapa de Riesgos'!$Y$12="Media",'Mapa de Riesgos'!$AA$12="Moderado"),CONCATENATE("R1C",'Mapa de Riesgos'!$O$12),"")</f>
        <v/>
      </c>
      <c r="W26" s="64" t="str">
        <f>IF(AND('Mapa de Riesgos'!$Y$13="Media",'Mapa de Riesgos'!$AA$13="Moderado"),CONCATENATE("R1C",'Mapa de Riesgos'!$O$13),"")</f>
        <v/>
      </c>
      <c r="X26" s="64" t="str">
        <f>IF(AND('Mapa de Riesgos'!$Y$15="Media",'Mapa de Riesgos'!$AA$15="Moderado"),CONCATENATE("R1C",'Mapa de Riesgos'!$O$15),"")</f>
        <v/>
      </c>
      <c r="Y26" s="64" t="str">
        <f>IF(AND('Mapa de Riesgos'!$Y$16="Media",'Mapa de Riesgos'!$AA$16="Moderado"),CONCATENATE("R1C",'Mapa de Riesgos'!$O$16),"")</f>
        <v/>
      </c>
      <c r="Z26" s="64" t="str">
        <f>IF(AND('Mapa de Riesgos'!$Y$17="Media",'Mapa de Riesgos'!$AA$17="Moderado"),CONCATENATE("R1C",'Mapa de Riesgos'!$O$17),"")</f>
        <v/>
      </c>
      <c r="AA26" s="65" t="str">
        <f>IF(AND('Mapa de Riesgos'!$Y$18="Media",'Mapa de Riesgos'!$AA$18="Moderado"),CONCATENATE("R1C",'Mapa de Riesgos'!$O$18),"")</f>
        <v/>
      </c>
      <c r="AB26" s="45" t="str">
        <f>IF(AND('Mapa de Riesgos'!$Y$12="Media",'Mapa de Riesgos'!$AA$12="Mayor"),CONCATENATE("R1C",'Mapa de Riesgos'!$O$12),"")</f>
        <v/>
      </c>
      <c r="AC26" s="46" t="str">
        <f>IF(AND('Mapa de Riesgos'!$Y$13="Media",'Mapa de Riesgos'!$AA$13="Mayor"),CONCATENATE("R1C",'Mapa de Riesgos'!$O$13),"")</f>
        <v/>
      </c>
      <c r="AD26" s="46" t="str">
        <f>IF(AND('Mapa de Riesgos'!$Y$15="Media",'Mapa de Riesgos'!$AA$15="Mayor"),CONCATENATE("R1C",'Mapa de Riesgos'!$O$15),"")</f>
        <v/>
      </c>
      <c r="AE26" s="46" t="str">
        <f>IF(AND('Mapa de Riesgos'!$Y$16="Media",'Mapa de Riesgos'!$AA$16="Mayor"),CONCATENATE("R1C",'Mapa de Riesgos'!$O$16),"")</f>
        <v/>
      </c>
      <c r="AF26" s="46" t="str">
        <f>IF(AND('Mapa de Riesgos'!$Y$17="Media",'Mapa de Riesgos'!$AA$17="Mayor"),CONCATENATE("R1C",'Mapa de Riesgos'!$O$17),"")</f>
        <v/>
      </c>
      <c r="AG26" s="47" t="str">
        <f>IF(AND('Mapa de Riesgos'!$Y$18="Media",'Mapa de Riesgos'!$AA$18="Mayor"),CONCATENATE("R1C",'Mapa de Riesgos'!$O$18),"")</f>
        <v/>
      </c>
      <c r="AH26" s="48" t="str">
        <f>IF(AND('Mapa de Riesgos'!$Y$12="Media",'Mapa de Riesgos'!$AA$12="Catastrófico"),CONCATENATE("R1C",'Mapa de Riesgos'!$O$12),"")</f>
        <v/>
      </c>
      <c r="AI26" s="49" t="str">
        <f>IF(AND('Mapa de Riesgos'!$Y$13="Media",'Mapa de Riesgos'!$AA$13="Catastrófico"),CONCATENATE("R1C",'Mapa de Riesgos'!$O$13),"")</f>
        <v/>
      </c>
      <c r="AJ26" s="49" t="str">
        <f>IF(AND('Mapa de Riesgos'!$Y$15="Media",'Mapa de Riesgos'!$AA$15="Catastrófico"),CONCATENATE("R1C",'Mapa de Riesgos'!$O$15),"")</f>
        <v/>
      </c>
      <c r="AK26" s="49" t="str">
        <f>IF(AND('Mapa de Riesgos'!$Y$16="Media",'Mapa de Riesgos'!$AA$16="Catastrófico"),CONCATENATE("R1C",'Mapa de Riesgos'!$O$16),"")</f>
        <v/>
      </c>
      <c r="AL26" s="49" t="str">
        <f>IF(AND('Mapa de Riesgos'!$Y$17="Media",'Mapa de Riesgos'!$AA$17="Catastrófico"),CONCATENATE("R1C",'Mapa de Riesgos'!$O$17),"")</f>
        <v/>
      </c>
      <c r="AM26" s="50" t="str">
        <f>IF(AND('Mapa de Riesgos'!$Y$18="Media",'Mapa de Riesgos'!$AA$18="Catastrófico"),CONCATENATE("R1C",'Mapa de Riesgos'!$O$18),"")</f>
        <v/>
      </c>
      <c r="AN26" s="82"/>
      <c r="AO26" s="630" t="s">
        <v>199</v>
      </c>
      <c r="AP26" s="631"/>
      <c r="AQ26" s="631"/>
      <c r="AR26" s="631"/>
      <c r="AS26" s="631"/>
      <c r="AT26" s="63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x14ac:dyDescent="0.25">
      <c r="A27" s="82"/>
      <c r="B27" s="505"/>
      <c r="C27" s="505"/>
      <c r="D27" s="506"/>
      <c r="E27" s="602"/>
      <c r="F27" s="603"/>
      <c r="G27" s="603"/>
      <c r="H27" s="603"/>
      <c r="I27" s="619"/>
      <c r="J27" s="66" t="str">
        <f>IF(AND('Mapa de Riesgos'!$Y$19="Media",'Mapa de Riesgos'!$AA$19="Leve"),CONCATENATE("R2C",'Mapa de Riesgos'!$O$19),"")</f>
        <v/>
      </c>
      <c r="K27" s="67" t="str">
        <f>IF(AND('Mapa de Riesgos'!$Y$21="Media",'Mapa de Riesgos'!$AA$21="Leve"),CONCATENATE("R2C",'Mapa de Riesgos'!$O$21),"")</f>
        <v/>
      </c>
      <c r="L27" s="67" t="str">
        <f>IF(AND('Mapa de Riesgos'!$Y$22="Media",'Mapa de Riesgos'!$AA$22="Leve"),CONCATENATE("R2C",'Mapa de Riesgos'!$O$22),"")</f>
        <v/>
      </c>
      <c r="M27" s="67" t="str">
        <f>IF(AND('Mapa de Riesgos'!$Y$23="Media",'Mapa de Riesgos'!$AA$23="Leve"),CONCATENATE("R2C",'Mapa de Riesgos'!$O$23),"")</f>
        <v/>
      </c>
      <c r="N27" s="67" t="str">
        <f>IF(AND('Mapa de Riesgos'!$Y$24="Media",'Mapa de Riesgos'!$AA$24="Leve"),CONCATENATE("R2C",'Mapa de Riesgos'!$O$24),"")</f>
        <v/>
      </c>
      <c r="O27" s="68" t="str">
        <f>IF(AND('Mapa de Riesgos'!$Y$25="Media",'Mapa de Riesgos'!$AA$25="Leve"),CONCATENATE("R2C",'Mapa de Riesgos'!$O$25),"")</f>
        <v/>
      </c>
      <c r="P27" s="66" t="str">
        <f>IF(AND('Mapa de Riesgos'!$Y$19="Media",'Mapa de Riesgos'!$AA$19="Menor"),CONCATENATE("R2C",'Mapa de Riesgos'!$O$19),"")</f>
        <v/>
      </c>
      <c r="Q27" s="67" t="str">
        <f>IF(AND('Mapa de Riesgos'!$Y$21="Media",'Mapa de Riesgos'!$AA$21="Menor"),CONCATENATE("R2C",'Mapa de Riesgos'!$O$21),"")</f>
        <v/>
      </c>
      <c r="R27" s="67" t="str">
        <f>IF(AND('Mapa de Riesgos'!$Y$22="Media",'Mapa de Riesgos'!$AA$22="Menor"),CONCATENATE("R2C",'Mapa de Riesgos'!$O$22),"")</f>
        <v/>
      </c>
      <c r="S27" s="67" t="str">
        <f>IF(AND('Mapa de Riesgos'!$Y$23="Media",'Mapa de Riesgos'!$AA$23="Menor"),CONCATENATE("R2C",'Mapa de Riesgos'!$O$23),"")</f>
        <v/>
      </c>
      <c r="T27" s="67" t="str">
        <f>IF(AND('Mapa de Riesgos'!$Y$24="Media",'Mapa de Riesgos'!$AA$24="Menor"),CONCATENATE("R2C",'Mapa de Riesgos'!$O$24),"")</f>
        <v/>
      </c>
      <c r="U27" s="68" t="str">
        <f>IF(AND('Mapa de Riesgos'!$Y$25="Media",'Mapa de Riesgos'!$AA$25="Menor"),CONCATENATE("R2C",'Mapa de Riesgos'!$O$25),"")</f>
        <v/>
      </c>
      <c r="V27" s="66" t="str">
        <f>IF(AND('Mapa de Riesgos'!$Y$19="Media",'Mapa de Riesgos'!$AA$19="Moderado"),CONCATENATE("R2C",'Mapa de Riesgos'!$O$19),"")</f>
        <v>R2C1</v>
      </c>
      <c r="W27" s="67" t="str">
        <f>IF(AND('Mapa de Riesgos'!$Y$21="Media",'Mapa de Riesgos'!$AA$21="Moderado"),CONCATENATE("R2C",'Mapa de Riesgos'!$O$21),"")</f>
        <v/>
      </c>
      <c r="X27" s="67" t="str">
        <f>IF(AND('Mapa de Riesgos'!$Y$22="Media",'Mapa de Riesgos'!$AA$22="Moderado"),CONCATENATE("R2C",'Mapa de Riesgos'!$O$22),"")</f>
        <v/>
      </c>
      <c r="Y27" s="67" t="str">
        <f>IF(AND('Mapa de Riesgos'!$Y$23="Media",'Mapa de Riesgos'!$AA$23="Moderado"),CONCATENATE("R2C",'Mapa de Riesgos'!$O$23),"")</f>
        <v/>
      </c>
      <c r="Z27" s="67" t="str">
        <f>IF(AND('Mapa de Riesgos'!$Y$24="Media",'Mapa de Riesgos'!$AA$24="Moderado"),CONCATENATE("R2C",'Mapa de Riesgos'!$O$24),"")</f>
        <v/>
      </c>
      <c r="AA27" s="68" t="str">
        <f>IF(AND('Mapa de Riesgos'!$Y$25="Media",'Mapa de Riesgos'!$AA$25="Moderado"),CONCATENATE("R2C",'Mapa de Riesgos'!$O$25),"")</f>
        <v/>
      </c>
      <c r="AB27" s="51" t="str">
        <f>IF(AND('Mapa de Riesgos'!$Y$19="Media",'Mapa de Riesgos'!$AA$19="Mayor"),CONCATENATE("R2C",'Mapa de Riesgos'!$O$19),"")</f>
        <v/>
      </c>
      <c r="AC27" s="52" t="str">
        <f>IF(AND('Mapa de Riesgos'!$Y$21="Media",'Mapa de Riesgos'!$AA$21="Mayor"),CONCATENATE("R2C",'Mapa de Riesgos'!$O$21),"")</f>
        <v/>
      </c>
      <c r="AD27" s="52" t="str">
        <f>IF(AND('Mapa de Riesgos'!$Y$22="Media",'Mapa de Riesgos'!$AA$22="Mayor"),CONCATENATE("R2C",'Mapa de Riesgos'!$O$22),"")</f>
        <v/>
      </c>
      <c r="AE27" s="52" t="str">
        <f>IF(AND('Mapa de Riesgos'!$Y$23="Media",'Mapa de Riesgos'!$AA$23="Mayor"),CONCATENATE("R2C",'Mapa de Riesgos'!$O$23),"")</f>
        <v/>
      </c>
      <c r="AF27" s="52" t="str">
        <f>IF(AND('Mapa de Riesgos'!$Y$24="Media",'Mapa de Riesgos'!$AA$24="Mayor"),CONCATENATE("R2C",'Mapa de Riesgos'!$O$24),"")</f>
        <v/>
      </c>
      <c r="AG27" s="53" t="str">
        <f>IF(AND('Mapa de Riesgos'!$Y$25="Media",'Mapa de Riesgos'!$AA$25="Mayor"),CONCATENATE("R2C",'Mapa de Riesgos'!$O$25),"")</f>
        <v/>
      </c>
      <c r="AH27" s="54" t="str">
        <f>IF(AND('Mapa de Riesgos'!$Y$19="Media",'Mapa de Riesgos'!$AA$19="Catastrófico"),CONCATENATE("R2C",'Mapa de Riesgos'!$O$19),"")</f>
        <v/>
      </c>
      <c r="AI27" s="55" t="str">
        <f>IF(AND('Mapa de Riesgos'!$Y$21="Media",'Mapa de Riesgos'!$AA$21="Catastrófico"),CONCATENATE("R2C",'Mapa de Riesgos'!$O$21),"")</f>
        <v/>
      </c>
      <c r="AJ27" s="55" t="str">
        <f>IF(AND('Mapa de Riesgos'!$Y$22="Media",'Mapa de Riesgos'!$AA$22="Catastrófico"),CONCATENATE("R2C",'Mapa de Riesgos'!$O$22),"")</f>
        <v/>
      </c>
      <c r="AK27" s="55" t="str">
        <f>IF(AND('Mapa de Riesgos'!$Y$23="Media",'Mapa de Riesgos'!$AA$23="Catastrófico"),CONCATENATE("R2C",'Mapa de Riesgos'!$O$23),"")</f>
        <v/>
      </c>
      <c r="AL27" s="55" t="str">
        <f>IF(AND('Mapa de Riesgos'!$Y$24="Media",'Mapa de Riesgos'!$AA$24="Catastrófico"),CONCATENATE("R2C",'Mapa de Riesgos'!$O$24),"")</f>
        <v/>
      </c>
      <c r="AM27" s="56" t="str">
        <f>IF(AND('Mapa de Riesgos'!$Y$25="Media",'Mapa de Riesgos'!$AA$25="Catastrófico"),CONCATENATE("R2C",'Mapa de Riesgos'!$O$25),"")</f>
        <v/>
      </c>
      <c r="AN27" s="82"/>
      <c r="AO27" s="633"/>
      <c r="AP27" s="634"/>
      <c r="AQ27" s="634"/>
      <c r="AR27" s="634"/>
      <c r="AS27" s="634"/>
      <c r="AT27" s="635"/>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x14ac:dyDescent="0.25">
      <c r="A28" s="82"/>
      <c r="B28" s="505"/>
      <c r="C28" s="505"/>
      <c r="D28" s="506"/>
      <c r="E28" s="604"/>
      <c r="F28" s="603"/>
      <c r="G28" s="603"/>
      <c r="H28" s="603"/>
      <c r="I28" s="619"/>
      <c r="J28" s="66" t="str">
        <f>IF(AND('Mapa de Riesgos'!$Y$26="Media",'Mapa de Riesgos'!$AA$26="Leve"),CONCATENATE("R3C",'Mapa de Riesgos'!$O$26),"")</f>
        <v/>
      </c>
      <c r="K28" s="67" t="str">
        <f>IF(AND('Mapa de Riesgos'!$Y$27="Media",'Mapa de Riesgos'!$AA$27="Leve"),CONCATENATE("R3C",'Mapa de Riesgos'!$O$27),"")</f>
        <v/>
      </c>
      <c r="L28" s="67" t="str">
        <f>IF(AND('Mapa de Riesgos'!$Y$28="Media",'Mapa de Riesgos'!$AA$28="Leve"),CONCATENATE("R3C",'Mapa de Riesgos'!$O$28),"")</f>
        <v/>
      </c>
      <c r="M28" s="67" t="str">
        <f>IF(AND('Mapa de Riesgos'!$Y$29="Media",'Mapa de Riesgos'!$AA$29="Leve"),CONCATENATE("R3C",'Mapa de Riesgos'!$O$29),"")</f>
        <v/>
      </c>
      <c r="N28" s="67" t="str">
        <f>IF(AND('Mapa de Riesgos'!$Y$30="Media",'Mapa de Riesgos'!$AA$30="Leve"),CONCATENATE("R3C",'Mapa de Riesgos'!$O$30),"")</f>
        <v/>
      </c>
      <c r="O28" s="68" t="str">
        <f>IF(AND('Mapa de Riesgos'!$Y$31="Media",'Mapa de Riesgos'!$AA$31="Leve"),CONCATENATE("R3C",'Mapa de Riesgos'!$O$31),"")</f>
        <v/>
      </c>
      <c r="P28" s="66" t="str">
        <f>IF(AND('Mapa de Riesgos'!$Y$26="Media",'Mapa de Riesgos'!$AA$26="Menor"),CONCATENATE("R3C",'Mapa de Riesgos'!$O$26),"")</f>
        <v/>
      </c>
      <c r="Q28" s="67" t="str">
        <f>IF(AND('Mapa de Riesgos'!$Y$27="Media",'Mapa de Riesgos'!$AA$27="Menor"),CONCATENATE("R3C",'Mapa de Riesgos'!$O$27),"")</f>
        <v/>
      </c>
      <c r="R28" s="67" t="str">
        <f>IF(AND('Mapa de Riesgos'!$Y$28="Media",'Mapa de Riesgos'!$AA$28="Menor"),CONCATENATE("R3C",'Mapa de Riesgos'!$O$28),"")</f>
        <v/>
      </c>
      <c r="S28" s="67" t="str">
        <f>IF(AND('Mapa de Riesgos'!$Y$29="Media",'Mapa de Riesgos'!$AA$29="Menor"),CONCATENATE("R3C",'Mapa de Riesgos'!$O$29),"")</f>
        <v/>
      </c>
      <c r="T28" s="67" t="str">
        <f>IF(AND('Mapa de Riesgos'!$Y$30="Media",'Mapa de Riesgos'!$AA$30="Menor"),CONCATENATE("R3C",'Mapa de Riesgos'!$O$30),"")</f>
        <v/>
      </c>
      <c r="U28" s="68" t="str">
        <f>IF(AND('Mapa de Riesgos'!$Y$31="Media",'Mapa de Riesgos'!$AA$31="Menor"),CONCATENATE("R3C",'Mapa de Riesgos'!$O$31),"")</f>
        <v/>
      </c>
      <c r="V28" s="66" t="str">
        <f>IF(AND('Mapa de Riesgos'!$Y$26="Media",'Mapa de Riesgos'!$AA$26="Moderado"),CONCATENATE("R3C",'Mapa de Riesgos'!$O$26),"")</f>
        <v/>
      </c>
      <c r="W28" s="67" t="str">
        <f>IF(AND('Mapa de Riesgos'!$Y$27="Media",'Mapa de Riesgos'!$AA$27="Moderado"),CONCATENATE("R3C",'Mapa de Riesgos'!$O$27),"")</f>
        <v/>
      </c>
      <c r="X28" s="67" t="str">
        <f>IF(AND('Mapa de Riesgos'!$Y$28="Media",'Mapa de Riesgos'!$AA$28="Moderado"),CONCATENATE("R3C",'Mapa de Riesgos'!$O$28),"")</f>
        <v/>
      </c>
      <c r="Y28" s="67" t="str">
        <f>IF(AND('Mapa de Riesgos'!$Y$29="Media",'Mapa de Riesgos'!$AA$29="Moderado"),CONCATENATE("R3C",'Mapa de Riesgos'!$O$29),"")</f>
        <v/>
      </c>
      <c r="Z28" s="67" t="str">
        <f>IF(AND('Mapa de Riesgos'!$Y$30="Media",'Mapa de Riesgos'!$AA$30="Moderado"),CONCATENATE("R3C",'Mapa de Riesgos'!$O$30),"")</f>
        <v/>
      </c>
      <c r="AA28" s="68" t="str">
        <f>IF(AND('Mapa de Riesgos'!$Y$31="Media",'Mapa de Riesgos'!$AA$31="Moderado"),CONCATENATE("R3C",'Mapa de Riesgos'!$O$31),"")</f>
        <v/>
      </c>
      <c r="AB28" s="51" t="str">
        <f>IF(AND('Mapa de Riesgos'!$Y$26="Media",'Mapa de Riesgos'!$AA$26="Mayor"),CONCATENATE("R3C",'Mapa de Riesgos'!$O$26),"")</f>
        <v/>
      </c>
      <c r="AC28" s="52" t="str">
        <f>IF(AND('Mapa de Riesgos'!$Y$27="Media",'Mapa de Riesgos'!$AA$27="Mayor"),CONCATENATE("R3C",'Mapa de Riesgos'!$O$27),"")</f>
        <v/>
      </c>
      <c r="AD28" s="52" t="str">
        <f>IF(AND('Mapa de Riesgos'!$Y$28="Media",'Mapa de Riesgos'!$AA$28="Mayor"),CONCATENATE("R3C",'Mapa de Riesgos'!$O$28),"")</f>
        <v/>
      </c>
      <c r="AE28" s="52" t="str">
        <f>IF(AND('Mapa de Riesgos'!$Y$29="Media",'Mapa de Riesgos'!$AA$29="Mayor"),CONCATENATE("R3C",'Mapa de Riesgos'!$O$29),"")</f>
        <v/>
      </c>
      <c r="AF28" s="52" t="str">
        <f>IF(AND('Mapa de Riesgos'!$Y$30="Media",'Mapa de Riesgos'!$AA$30="Mayor"),CONCATENATE("R3C",'Mapa de Riesgos'!$O$30),"")</f>
        <v/>
      </c>
      <c r="AG28" s="53" t="str">
        <f>IF(AND('Mapa de Riesgos'!$Y$31="Media",'Mapa de Riesgos'!$AA$31="Mayor"),CONCATENATE("R3C",'Mapa de Riesgos'!$O$31),"")</f>
        <v/>
      </c>
      <c r="AH28" s="54" t="str">
        <f>IF(AND('Mapa de Riesgos'!$Y$26="Media",'Mapa de Riesgos'!$AA$26="Catastrófico"),CONCATENATE("R3C",'Mapa de Riesgos'!$O$26),"")</f>
        <v/>
      </c>
      <c r="AI28" s="55" t="str">
        <f>IF(AND('Mapa de Riesgos'!$Y$27="Media",'Mapa de Riesgos'!$AA$27="Catastrófico"),CONCATENATE("R3C",'Mapa de Riesgos'!$O$27),"")</f>
        <v/>
      </c>
      <c r="AJ28" s="55" t="str">
        <f>IF(AND('Mapa de Riesgos'!$Y$28="Media",'Mapa de Riesgos'!$AA$28="Catastrófico"),CONCATENATE("R3C",'Mapa de Riesgos'!$O$28),"")</f>
        <v/>
      </c>
      <c r="AK28" s="55" t="str">
        <f>IF(AND('Mapa de Riesgos'!$Y$29="Media",'Mapa de Riesgos'!$AA$29="Catastrófico"),CONCATENATE("R3C",'Mapa de Riesgos'!$O$29),"")</f>
        <v/>
      </c>
      <c r="AL28" s="55" t="str">
        <f>IF(AND('Mapa de Riesgos'!$Y$30="Media",'Mapa de Riesgos'!$AA$30="Catastrófico"),CONCATENATE("R3C",'Mapa de Riesgos'!$O$30),"")</f>
        <v/>
      </c>
      <c r="AM28" s="56" t="str">
        <f>IF(AND('Mapa de Riesgos'!$Y$31="Media",'Mapa de Riesgos'!$AA$31="Catastrófico"),CONCATENATE("R3C",'Mapa de Riesgos'!$O$31),"")</f>
        <v/>
      </c>
      <c r="AN28" s="82"/>
      <c r="AO28" s="633"/>
      <c r="AP28" s="634"/>
      <c r="AQ28" s="634"/>
      <c r="AR28" s="634"/>
      <c r="AS28" s="634"/>
      <c r="AT28" s="635"/>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x14ac:dyDescent="0.25">
      <c r="A29" s="82"/>
      <c r="B29" s="505"/>
      <c r="C29" s="505"/>
      <c r="D29" s="506"/>
      <c r="E29" s="604"/>
      <c r="F29" s="603"/>
      <c r="G29" s="603"/>
      <c r="H29" s="603"/>
      <c r="I29" s="619"/>
      <c r="J29" s="66" t="str">
        <f>IF(AND('Mapa de Riesgos'!$Y$32="Media",'Mapa de Riesgos'!$AA$32="Leve"),CONCATENATE("R4C",'Mapa de Riesgos'!$O$32),"")</f>
        <v/>
      </c>
      <c r="K29" s="67" t="str">
        <f>IF(AND('Mapa de Riesgos'!$Y$33="Media",'Mapa de Riesgos'!$AA$33="Leve"),CONCATENATE("R4C",'Mapa de Riesgos'!$O$33),"")</f>
        <v/>
      </c>
      <c r="L29" s="67" t="str">
        <f>IF(AND('Mapa de Riesgos'!$Y$34="Media",'Mapa de Riesgos'!$AA$34="Leve"),CONCATENATE("R4C",'Mapa de Riesgos'!$O$34),"")</f>
        <v/>
      </c>
      <c r="M29" s="67" t="str">
        <f>IF(AND('Mapa de Riesgos'!$Y$35="Media",'Mapa de Riesgos'!$AA$35="Leve"),CONCATENATE("R4C",'Mapa de Riesgos'!$O$35),"")</f>
        <v/>
      </c>
      <c r="N29" s="67" t="str">
        <f>IF(AND('Mapa de Riesgos'!$Y$36="Media",'Mapa de Riesgos'!$AA$36="Leve"),CONCATENATE("R4C",'Mapa de Riesgos'!$O$36),"")</f>
        <v/>
      </c>
      <c r="O29" s="68" t="str">
        <f>IF(AND('Mapa de Riesgos'!$Y$37="Media",'Mapa de Riesgos'!$AA$37="Leve"),CONCATENATE("R4C",'Mapa de Riesgos'!$O$37),"")</f>
        <v/>
      </c>
      <c r="P29" s="66" t="str">
        <f>IF(AND('Mapa de Riesgos'!$Y$32="Media",'Mapa de Riesgos'!$AA$32="Menor"),CONCATENATE("R4C",'Mapa de Riesgos'!$O$32),"")</f>
        <v/>
      </c>
      <c r="Q29" s="67" t="str">
        <f>IF(AND('Mapa de Riesgos'!$Y$33="Media",'Mapa de Riesgos'!$AA$33="Menor"),CONCATENATE("R4C",'Mapa de Riesgos'!$O$33),"")</f>
        <v/>
      </c>
      <c r="R29" s="67" t="str">
        <f>IF(AND('Mapa de Riesgos'!$Y$34="Media",'Mapa de Riesgos'!$AA$34="Menor"),CONCATENATE("R4C",'Mapa de Riesgos'!$O$34),"")</f>
        <v/>
      </c>
      <c r="S29" s="67" t="str">
        <f>IF(AND('Mapa de Riesgos'!$Y$35="Media",'Mapa de Riesgos'!$AA$35="Menor"),CONCATENATE("R4C",'Mapa de Riesgos'!$O$35),"")</f>
        <v/>
      </c>
      <c r="T29" s="67" t="str">
        <f>IF(AND('Mapa de Riesgos'!$Y$36="Media",'Mapa de Riesgos'!$AA$36="Menor"),CONCATENATE("R4C",'Mapa de Riesgos'!$O$36),"")</f>
        <v/>
      </c>
      <c r="U29" s="68" t="str">
        <f>IF(AND('Mapa de Riesgos'!$Y$37="Media",'Mapa de Riesgos'!$AA$37="Menor"),CONCATENATE("R4C",'Mapa de Riesgos'!$O$37),"")</f>
        <v/>
      </c>
      <c r="V29" s="66" t="str">
        <f>IF(AND('Mapa de Riesgos'!$Y$32="Media",'Mapa de Riesgos'!$AA$32="Moderado"),CONCATENATE("R4C",'Mapa de Riesgos'!$O$32),"")</f>
        <v/>
      </c>
      <c r="W29" s="67" t="str">
        <f>IF(AND('Mapa de Riesgos'!$Y$33="Media",'Mapa de Riesgos'!$AA$33="Moderado"),CONCATENATE("R4C",'Mapa de Riesgos'!$O$33),"")</f>
        <v/>
      </c>
      <c r="X29" s="67" t="str">
        <f>IF(AND('Mapa de Riesgos'!$Y$34="Media",'Mapa de Riesgos'!$AA$34="Moderado"),CONCATENATE("R4C",'Mapa de Riesgos'!$O$34),"")</f>
        <v/>
      </c>
      <c r="Y29" s="67" t="str">
        <f>IF(AND('Mapa de Riesgos'!$Y$35="Media",'Mapa de Riesgos'!$AA$35="Moderado"),CONCATENATE("R4C",'Mapa de Riesgos'!$O$35),"")</f>
        <v/>
      </c>
      <c r="Z29" s="67" t="str">
        <f>IF(AND('Mapa de Riesgos'!$Y$36="Media",'Mapa de Riesgos'!$AA$36="Moderado"),CONCATENATE("R4C",'Mapa de Riesgos'!$O$36),"")</f>
        <v/>
      </c>
      <c r="AA29" s="68" t="str">
        <f>IF(AND('Mapa de Riesgos'!$Y$37="Media",'Mapa de Riesgos'!$AA$37="Moderado"),CONCATENATE("R4C",'Mapa de Riesgos'!$O$37),"")</f>
        <v/>
      </c>
      <c r="AB29" s="51" t="str">
        <f>IF(AND('Mapa de Riesgos'!$Y$32="Media",'Mapa de Riesgos'!$AA$32="Mayor"),CONCATENATE("R4C",'Mapa de Riesgos'!$O$32),"")</f>
        <v/>
      </c>
      <c r="AC29" s="52" t="str">
        <f>IF(AND('Mapa de Riesgos'!$Y$33="Media",'Mapa de Riesgos'!$AA$33="Mayor"),CONCATENATE("R4C",'Mapa de Riesgos'!$O$33),"")</f>
        <v/>
      </c>
      <c r="AD29" s="52" t="str">
        <f>IF(AND('Mapa de Riesgos'!$Y$34="Media",'Mapa de Riesgos'!$AA$34="Mayor"),CONCATENATE("R4C",'Mapa de Riesgos'!$O$34),"")</f>
        <v/>
      </c>
      <c r="AE29" s="52" t="str">
        <f>IF(AND('Mapa de Riesgos'!$Y$35="Media",'Mapa de Riesgos'!$AA$35="Mayor"),CONCATENATE("R4C",'Mapa de Riesgos'!$O$35),"")</f>
        <v/>
      </c>
      <c r="AF29" s="52" t="str">
        <f>IF(AND('Mapa de Riesgos'!$Y$36="Media",'Mapa de Riesgos'!$AA$36="Mayor"),CONCATENATE("R4C",'Mapa de Riesgos'!$O$36),"")</f>
        <v/>
      </c>
      <c r="AG29" s="53" t="str">
        <f>IF(AND('Mapa de Riesgos'!$Y$37="Media",'Mapa de Riesgos'!$AA$37="Mayor"),CONCATENATE("R4C",'Mapa de Riesgos'!$O$37),"")</f>
        <v/>
      </c>
      <c r="AH29" s="54" t="str">
        <f>IF(AND('Mapa de Riesgos'!$Y$32="Media",'Mapa de Riesgos'!$AA$32="Catastrófico"),CONCATENATE("R4C",'Mapa de Riesgos'!$O$32),"")</f>
        <v/>
      </c>
      <c r="AI29" s="55" t="str">
        <f>IF(AND('Mapa de Riesgos'!$Y$33="Media",'Mapa de Riesgos'!$AA$33="Catastrófico"),CONCATENATE("R4C",'Mapa de Riesgos'!$O$33),"")</f>
        <v/>
      </c>
      <c r="AJ29" s="55" t="str">
        <f>IF(AND('Mapa de Riesgos'!$Y$34="Media",'Mapa de Riesgos'!$AA$34="Catastrófico"),CONCATENATE("R4C",'Mapa de Riesgos'!$O$34),"")</f>
        <v/>
      </c>
      <c r="AK29" s="55" t="str">
        <f>IF(AND('Mapa de Riesgos'!$Y$35="Media",'Mapa de Riesgos'!$AA$35="Catastrófico"),CONCATENATE("R4C",'Mapa de Riesgos'!$O$35),"")</f>
        <v/>
      </c>
      <c r="AL29" s="55" t="str">
        <f>IF(AND('Mapa de Riesgos'!$Y$36="Media",'Mapa de Riesgos'!$AA$36="Catastrófico"),CONCATENATE("R4C",'Mapa de Riesgos'!$O$36),"")</f>
        <v/>
      </c>
      <c r="AM29" s="56" t="str">
        <f>IF(AND('Mapa de Riesgos'!$Y$37="Media",'Mapa de Riesgos'!$AA$37="Catastrófico"),CONCATENATE("R4C",'Mapa de Riesgos'!$O$37),"")</f>
        <v/>
      </c>
      <c r="AN29" s="82"/>
      <c r="AO29" s="633"/>
      <c r="AP29" s="634"/>
      <c r="AQ29" s="634"/>
      <c r="AR29" s="634"/>
      <c r="AS29" s="634"/>
      <c r="AT29" s="635"/>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x14ac:dyDescent="0.25">
      <c r="A30" s="82"/>
      <c r="B30" s="505"/>
      <c r="C30" s="505"/>
      <c r="D30" s="506"/>
      <c r="E30" s="604"/>
      <c r="F30" s="603"/>
      <c r="G30" s="603"/>
      <c r="H30" s="603"/>
      <c r="I30" s="619"/>
      <c r="J30" s="66" t="str">
        <f>IF(AND('Mapa de Riesgos'!$Y$38="Media",'Mapa de Riesgos'!$AA$38="Leve"),CONCATENATE("R5C",'Mapa de Riesgos'!$O$38),"")</f>
        <v/>
      </c>
      <c r="K30" s="67" t="str">
        <f>IF(AND('Mapa de Riesgos'!$Y$39="Media",'Mapa de Riesgos'!$AA$39="Leve"),CONCATENATE("R5C",'Mapa de Riesgos'!$O$39),"")</f>
        <v/>
      </c>
      <c r="L30" s="67" t="str">
        <f>IF(AND('Mapa de Riesgos'!$Y$40="Media",'Mapa de Riesgos'!$AA$40="Leve"),CONCATENATE("R5C",'Mapa de Riesgos'!$O$40),"")</f>
        <v/>
      </c>
      <c r="M30" s="67" t="str">
        <f>IF(AND('Mapa de Riesgos'!$Y$41="Media",'Mapa de Riesgos'!$AA$41="Leve"),CONCATENATE("R5C",'Mapa de Riesgos'!$O$41),"")</f>
        <v/>
      </c>
      <c r="N30" s="67" t="str">
        <f>IF(AND('Mapa de Riesgos'!$Y$42="Media",'Mapa de Riesgos'!$AA$42="Leve"),CONCATENATE("R5C",'Mapa de Riesgos'!$O$42),"")</f>
        <v/>
      </c>
      <c r="O30" s="68" t="str">
        <f>IF(AND('Mapa de Riesgos'!$Y$43="Media",'Mapa de Riesgos'!$AA$43="Leve"),CONCATENATE("R5C",'Mapa de Riesgos'!$O$43),"")</f>
        <v/>
      </c>
      <c r="P30" s="66" t="str">
        <f>IF(AND('Mapa de Riesgos'!$Y$38="Media",'Mapa de Riesgos'!$AA$38="Menor"),CONCATENATE("R5C",'Mapa de Riesgos'!$O$38),"")</f>
        <v/>
      </c>
      <c r="Q30" s="67" t="str">
        <f>IF(AND('Mapa de Riesgos'!$Y$39="Media",'Mapa de Riesgos'!$AA$39="Menor"),CONCATENATE("R5C",'Mapa de Riesgos'!$O$39),"")</f>
        <v/>
      </c>
      <c r="R30" s="67" t="str">
        <f>IF(AND('Mapa de Riesgos'!$Y$40="Media",'Mapa de Riesgos'!$AA$40="Menor"),CONCATENATE("R5C",'Mapa de Riesgos'!$O$40),"")</f>
        <v/>
      </c>
      <c r="S30" s="67" t="str">
        <f>IF(AND('Mapa de Riesgos'!$Y$41="Media",'Mapa de Riesgos'!$AA$41="Menor"),CONCATENATE("R5C",'Mapa de Riesgos'!$O$41),"")</f>
        <v/>
      </c>
      <c r="T30" s="67" t="str">
        <f>IF(AND('Mapa de Riesgos'!$Y$42="Media",'Mapa de Riesgos'!$AA$42="Menor"),CONCATENATE("R5C",'Mapa de Riesgos'!$O$42),"")</f>
        <v/>
      </c>
      <c r="U30" s="68" t="str">
        <f>IF(AND('Mapa de Riesgos'!$Y$43="Media",'Mapa de Riesgos'!$AA$43="Menor"),CONCATENATE("R5C",'Mapa de Riesgos'!$O$43),"")</f>
        <v/>
      </c>
      <c r="V30" s="66" t="str">
        <f>IF(AND('Mapa de Riesgos'!$Y$38="Media",'Mapa de Riesgos'!$AA$38="Moderado"),CONCATENATE("R5C",'Mapa de Riesgos'!$O$38),"")</f>
        <v/>
      </c>
      <c r="W30" s="67" t="str">
        <f>IF(AND('Mapa de Riesgos'!$Y$39="Media",'Mapa de Riesgos'!$AA$39="Moderado"),CONCATENATE("R5C",'Mapa de Riesgos'!$O$39),"")</f>
        <v/>
      </c>
      <c r="X30" s="67" t="str">
        <f>IF(AND('Mapa de Riesgos'!$Y$40="Media",'Mapa de Riesgos'!$AA$40="Moderado"),CONCATENATE("R5C",'Mapa de Riesgos'!$O$40),"")</f>
        <v/>
      </c>
      <c r="Y30" s="67" t="str">
        <f>IF(AND('Mapa de Riesgos'!$Y$41="Media",'Mapa de Riesgos'!$AA$41="Moderado"),CONCATENATE("R5C",'Mapa de Riesgos'!$O$41),"")</f>
        <v/>
      </c>
      <c r="Z30" s="67" t="str">
        <f>IF(AND('Mapa de Riesgos'!$Y$42="Media",'Mapa de Riesgos'!$AA$42="Moderado"),CONCATENATE("R5C",'Mapa de Riesgos'!$O$42),"")</f>
        <v/>
      </c>
      <c r="AA30" s="68" t="str">
        <f>IF(AND('Mapa de Riesgos'!$Y$43="Media",'Mapa de Riesgos'!$AA$43="Moderado"),CONCATENATE("R5C",'Mapa de Riesgos'!$O$43),"")</f>
        <v/>
      </c>
      <c r="AB30" s="51" t="str">
        <f>IF(AND('Mapa de Riesgos'!$Y$38="Media",'Mapa de Riesgos'!$AA$38="Mayor"),CONCATENATE("R5C",'Mapa de Riesgos'!$O$38),"")</f>
        <v/>
      </c>
      <c r="AC30" s="52" t="str">
        <f>IF(AND('Mapa de Riesgos'!$Y$39="Media",'Mapa de Riesgos'!$AA$39="Mayor"),CONCATENATE("R5C",'Mapa de Riesgos'!$O$39),"")</f>
        <v/>
      </c>
      <c r="AD30" s="52" t="str">
        <f>IF(AND('Mapa de Riesgos'!$Y$40="Media",'Mapa de Riesgos'!$AA$40="Mayor"),CONCATENATE("R5C",'Mapa de Riesgos'!$O$40),"")</f>
        <v/>
      </c>
      <c r="AE30" s="52" t="str">
        <f>IF(AND('Mapa de Riesgos'!$Y$41="Media",'Mapa de Riesgos'!$AA$41="Mayor"),CONCATENATE("R5C",'Mapa de Riesgos'!$O$41),"")</f>
        <v/>
      </c>
      <c r="AF30" s="52" t="str">
        <f>IF(AND('Mapa de Riesgos'!$Y$42="Media",'Mapa de Riesgos'!$AA$42="Mayor"),CONCATENATE("R5C",'Mapa de Riesgos'!$O$42),"")</f>
        <v/>
      </c>
      <c r="AG30" s="53" t="str">
        <f>IF(AND('Mapa de Riesgos'!$Y$43="Media",'Mapa de Riesgos'!$AA$43="Mayor"),CONCATENATE("R5C",'Mapa de Riesgos'!$O$43),"")</f>
        <v/>
      </c>
      <c r="AH30" s="54" t="str">
        <f>IF(AND('Mapa de Riesgos'!$Y$38="Media",'Mapa de Riesgos'!$AA$38="Catastrófico"),CONCATENATE("R5C",'Mapa de Riesgos'!$O$38),"")</f>
        <v/>
      </c>
      <c r="AI30" s="55" t="str">
        <f>IF(AND('Mapa de Riesgos'!$Y$39="Media",'Mapa de Riesgos'!$AA$39="Catastrófico"),CONCATENATE("R5C",'Mapa de Riesgos'!$O$39),"")</f>
        <v/>
      </c>
      <c r="AJ30" s="55" t="str">
        <f>IF(AND('Mapa de Riesgos'!$Y$40="Media",'Mapa de Riesgos'!$AA$40="Catastrófico"),CONCATENATE("R5C",'Mapa de Riesgos'!$O$40),"")</f>
        <v/>
      </c>
      <c r="AK30" s="55" t="str">
        <f>IF(AND('Mapa de Riesgos'!$Y$41="Media",'Mapa de Riesgos'!$AA$41="Catastrófico"),CONCATENATE("R5C",'Mapa de Riesgos'!$O$41),"")</f>
        <v/>
      </c>
      <c r="AL30" s="55" t="str">
        <f>IF(AND('Mapa de Riesgos'!$Y$42="Media",'Mapa de Riesgos'!$AA$42="Catastrófico"),CONCATENATE("R5C",'Mapa de Riesgos'!$O$42),"")</f>
        <v/>
      </c>
      <c r="AM30" s="56" t="str">
        <f>IF(AND('Mapa de Riesgos'!$Y$43="Media",'Mapa de Riesgos'!$AA$43="Catastrófico"),CONCATENATE("R5C",'Mapa de Riesgos'!$O$43),"")</f>
        <v/>
      </c>
      <c r="AN30" s="82"/>
      <c r="AO30" s="633"/>
      <c r="AP30" s="634"/>
      <c r="AQ30" s="634"/>
      <c r="AR30" s="634"/>
      <c r="AS30" s="634"/>
      <c r="AT30" s="635"/>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x14ac:dyDescent="0.25">
      <c r="A31" s="82"/>
      <c r="B31" s="505"/>
      <c r="C31" s="505"/>
      <c r="D31" s="506"/>
      <c r="E31" s="604"/>
      <c r="F31" s="603"/>
      <c r="G31" s="603"/>
      <c r="H31" s="603"/>
      <c r="I31" s="619"/>
      <c r="J31" s="66" t="str">
        <f>IF(AND('Mapa de Riesgos'!$Y$44="Media",'Mapa de Riesgos'!$AA$44="Leve"),CONCATENATE("R6C",'Mapa de Riesgos'!$O$44),"")</f>
        <v/>
      </c>
      <c r="K31" s="67" t="str">
        <f>IF(AND('Mapa de Riesgos'!$Y$45="Media",'Mapa de Riesgos'!$AA$45="Leve"),CONCATENATE("R6C",'Mapa de Riesgos'!$O$45),"")</f>
        <v/>
      </c>
      <c r="L31" s="67" t="str">
        <f>IF(AND('Mapa de Riesgos'!$Y$46="Media",'Mapa de Riesgos'!$AA$46="Leve"),CONCATENATE("R6C",'Mapa de Riesgos'!$O$46),"")</f>
        <v/>
      </c>
      <c r="M31" s="67" t="str">
        <f>IF(AND('Mapa de Riesgos'!$Y$47="Media",'Mapa de Riesgos'!$AA$47="Leve"),CONCATENATE("R6C",'Mapa de Riesgos'!$O$47),"")</f>
        <v/>
      </c>
      <c r="N31" s="67" t="str">
        <f>IF(AND('Mapa de Riesgos'!$Y$48="Media",'Mapa de Riesgos'!$AA$48="Leve"),CONCATENATE("R6C",'Mapa de Riesgos'!$O$48),"")</f>
        <v/>
      </c>
      <c r="O31" s="68" t="str">
        <f>IF(AND('Mapa de Riesgos'!$Y$49="Media",'Mapa de Riesgos'!$AA$49="Leve"),CONCATENATE("R6C",'Mapa de Riesgos'!$O$49),"")</f>
        <v/>
      </c>
      <c r="P31" s="66" t="str">
        <f>IF(AND('Mapa de Riesgos'!$Y$44="Media",'Mapa de Riesgos'!$AA$44="Menor"),CONCATENATE("R6C",'Mapa de Riesgos'!$O$44),"")</f>
        <v/>
      </c>
      <c r="Q31" s="67" t="str">
        <f>IF(AND('Mapa de Riesgos'!$Y$45="Media",'Mapa de Riesgos'!$AA$45="Menor"),CONCATENATE("R6C",'Mapa de Riesgos'!$O$45),"")</f>
        <v/>
      </c>
      <c r="R31" s="67" t="str">
        <f>IF(AND('Mapa de Riesgos'!$Y$46="Media",'Mapa de Riesgos'!$AA$46="Menor"),CONCATENATE("R6C",'Mapa de Riesgos'!$O$46),"")</f>
        <v/>
      </c>
      <c r="S31" s="67" t="str">
        <f>IF(AND('Mapa de Riesgos'!$Y$47="Media",'Mapa de Riesgos'!$AA$47="Menor"),CONCATENATE("R6C",'Mapa de Riesgos'!$O$47),"")</f>
        <v/>
      </c>
      <c r="T31" s="67" t="str">
        <f>IF(AND('Mapa de Riesgos'!$Y$48="Media",'Mapa de Riesgos'!$AA$48="Menor"),CONCATENATE("R6C",'Mapa de Riesgos'!$O$48),"")</f>
        <v/>
      </c>
      <c r="U31" s="68" t="str">
        <f>IF(AND('Mapa de Riesgos'!$Y$49="Media",'Mapa de Riesgos'!$AA$49="Menor"),CONCATENATE("R6C",'Mapa de Riesgos'!$O$49),"")</f>
        <v/>
      </c>
      <c r="V31" s="66" t="str">
        <f>IF(AND('Mapa de Riesgos'!$Y$44="Media",'Mapa de Riesgos'!$AA$44="Moderado"),CONCATENATE("R6C",'Mapa de Riesgos'!$O$44),"")</f>
        <v/>
      </c>
      <c r="W31" s="67" t="str">
        <f>IF(AND('Mapa de Riesgos'!$Y$45="Media",'Mapa de Riesgos'!$AA$45="Moderado"),CONCATENATE("R6C",'Mapa de Riesgos'!$O$45),"")</f>
        <v/>
      </c>
      <c r="X31" s="67" t="str">
        <f>IF(AND('Mapa de Riesgos'!$Y$46="Media",'Mapa de Riesgos'!$AA$46="Moderado"),CONCATENATE("R6C",'Mapa de Riesgos'!$O$46),"")</f>
        <v/>
      </c>
      <c r="Y31" s="67" t="str">
        <f>IF(AND('Mapa de Riesgos'!$Y$47="Media",'Mapa de Riesgos'!$AA$47="Moderado"),CONCATENATE("R6C",'Mapa de Riesgos'!$O$47),"")</f>
        <v/>
      </c>
      <c r="Z31" s="67" t="str">
        <f>IF(AND('Mapa de Riesgos'!$Y$48="Media",'Mapa de Riesgos'!$AA$48="Moderado"),CONCATENATE("R6C",'Mapa de Riesgos'!$O$48),"")</f>
        <v/>
      </c>
      <c r="AA31" s="68" t="str">
        <f>IF(AND('Mapa de Riesgos'!$Y$49="Media",'Mapa de Riesgos'!$AA$49="Moderado"),CONCATENATE("R6C",'Mapa de Riesgos'!$O$49),"")</f>
        <v/>
      </c>
      <c r="AB31" s="51" t="str">
        <f>IF(AND('Mapa de Riesgos'!$Y$44="Media",'Mapa de Riesgos'!$AA$44="Mayor"),CONCATENATE("R6C",'Mapa de Riesgos'!$O$44),"")</f>
        <v/>
      </c>
      <c r="AC31" s="52" t="str">
        <f>IF(AND('Mapa de Riesgos'!$Y$45="Media",'Mapa de Riesgos'!$AA$45="Mayor"),CONCATENATE("R6C",'Mapa de Riesgos'!$O$45),"")</f>
        <v/>
      </c>
      <c r="AD31" s="52" t="str">
        <f>IF(AND('Mapa de Riesgos'!$Y$46="Media",'Mapa de Riesgos'!$AA$46="Mayor"),CONCATENATE("R6C",'Mapa de Riesgos'!$O$46),"")</f>
        <v/>
      </c>
      <c r="AE31" s="52" t="str">
        <f>IF(AND('Mapa de Riesgos'!$Y$47="Media",'Mapa de Riesgos'!$AA$47="Mayor"),CONCATENATE("R6C",'Mapa de Riesgos'!$O$47),"")</f>
        <v/>
      </c>
      <c r="AF31" s="52" t="str">
        <f>IF(AND('Mapa de Riesgos'!$Y$48="Media",'Mapa de Riesgos'!$AA$48="Mayor"),CONCATENATE("R6C",'Mapa de Riesgos'!$O$48),"")</f>
        <v/>
      </c>
      <c r="AG31" s="53" t="str">
        <f>IF(AND('Mapa de Riesgos'!$Y$49="Media",'Mapa de Riesgos'!$AA$49="Mayor"),CONCATENATE("R6C",'Mapa de Riesgos'!$O$49),"")</f>
        <v/>
      </c>
      <c r="AH31" s="54" t="str">
        <f>IF(AND('Mapa de Riesgos'!$Y$44="Media",'Mapa de Riesgos'!$AA$44="Catastrófico"),CONCATENATE("R6C",'Mapa de Riesgos'!$O$44),"")</f>
        <v/>
      </c>
      <c r="AI31" s="55" t="str">
        <f>IF(AND('Mapa de Riesgos'!$Y$45="Media",'Mapa de Riesgos'!$AA$45="Catastrófico"),CONCATENATE("R6C",'Mapa de Riesgos'!$O$45),"")</f>
        <v/>
      </c>
      <c r="AJ31" s="55" t="str">
        <f>IF(AND('Mapa de Riesgos'!$Y$46="Media",'Mapa de Riesgos'!$AA$46="Catastrófico"),CONCATENATE("R6C",'Mapa de Riesgos'!$O$46),"")</f>
        <v/>
      </c>
      <c r="AK31" s="55" t="str">
        <f>IF(AND('Mapa de Riesgos'!$Y$47="Media",'Mapa de Riesgos'!$AA$47="Catastrófico"),CONCATENATE("R6C",'Mapa de Riesgos'!$O$47),"")</f>
        <v/>
      </c>
      <c r="AL31" s="55" t="str">
        <f>IF(AND('Mapa de Riesgos'!$Y$48="Media",'Mapa de Riesgos'!$AA$48="Catastrófico"),CONCATENATE("R6C",'Mapa de Riesgos'!$O$48),"")</f>
        <v/>
      </c>
      <c r="AM31" s="56" t="str">
        <f>IF(AND('Mapa de Riesgos'!$Y$49="Media",'Mapa de Riesgos'!$AA$49="Catastrófico"),CONCATENATE("R6C",'Mapa de Riesgos'!$O$49),"")</f>
        <v/>
      </c>
      <c r="AN31" s="82"/>
      <c r="AO31" s="633"/>
      <c r="AP31" s="634"/>
      <c r="AQ31" s="634"/>
      <c r="AR31" s="634"/>
      <c r="AS31" s="634"/>
      <c r="AT31" s="635"/>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x14ac:dyDescent="0.25">
      <c r="A32" s="82"/>
      <c r="B32" s="505"/>
      <c r="C32" s="505"/>
      <c r="D32" s="506"/>
      <c r="E32" s="604"/>
      <c r="F32" s="603"/>
      <c r="G32" s="603"/>
      <c r="H32" s="603"/>
      <c r="I32" s="619"/>
      <c r="J32" s="66" t="str">
        <f>IF(AND('Mapa de Riesgos'!$Y$50="Media",'Mapa de Riesgos'!$AA$50="Leve"),CONCATENATE("R7C",'Mapa de Riesgos'!$O$50),"")</f>
        <v/>
      </c>
      <c r="K32" s="67" t="str">
        <f>IF(AND('Mapa de Riesgos'!$Y$51="Media",'Mapa de Riesgos'!$AA$51="Leve"),CONCATENATE("R7C",'Mapa de Riesgos'!$O$51),"")</f>
        <v/>
      </c>
      <c r="L32" s="67" t="str">
        <f>IF(AND('Mapa de Riesgos'!$Y$52="Media",'Mapa de Riesgos'!$AA$52="Leve"),CONCATENATE("R7C",'Mapa de Riesgos'!$O$52),"")</f>
        <v/>
      </c>
      <c r="M32" s="67" t="str">
        <f>IF(AND('Mapa de Riesgos'!$Y$53="Media",'Mapa de Riesgos'!$AA$53="Leve"),CONCATENATE("R7C",'Mapa de Riesgos'!$O$53),"")</f>
        <v/>
      </c>
      <c r="N32" s="67" t="str">
        <f>IF(AND('Mapa de Riesgos'!$Y$54="Media",'Mapa de Riesgos'!$AA$54="Leve"),CONCATENATE("R7C",'Mapa de Riesgos'!$O$54),"")</f>
        <v/>
      </c>
      <c r="O32" s="68" t="str">
        <f>IF(AND('Mapa de Riesgos'!$Y$55="Media",'Mapa de Riesgos'!$AA$55="Leve"),CONCATENATE("R7C",'Mapa de Riesgos'!$O$55),"")</f>
        <v/>
      </c>
      <c r="P32" s="66" t="str">
        <f>IF(AND('Mapa de Riesgos'!$Y$50="Media",'Mapa de Riesgos'!$AA$50="Menor"),CONCATENATE("R7C",'Mapa de Riesgos'!$O$50),"")</f>
        <v/>
      </c>
      <c r="Q32" s="67" t="str">
        <f>IF(AND('Mapa de Riesgos'!$Y$51="Media",'Mapa de Riesgos'!$AA$51="Menor"),CONCATENATE("R7C",'Mapa de Riesgos'!$O$51),"")</f>
        <v/>
      </c>
      <c r="R32" s="67" t="str">
        <f>IF(AND('Mapa de Riesgos'!$Y$52="Media",'Mapa de Riesgos'!$AA$52="Menor"),CONCATENATE("R7C",'Mapa de Riesgos'!$O$52),"")</f>
        <v/>
      </c>
      <c r="S32" s="67" t="str">
        <f>IF(AND('Mapa de Riesgos'!$Y$53="Media",'Mapa de Riesgos'!$AA$53="Menor"),CONCATENATE("R7C",'Mapa de Riesgos'!$O$53),"")</f>
        <v/>
      </c>
      <c r="T32" s="67" t="str">
        <f>IF(AND('Mapa de Riesgos'!$Y$54="Media",'Mapa de Riesgos'!$AA$54="Menor"),CONCATENATE("R7C",'Mapa de Riesgos'!$O$54),"")</f>
        <v/>
      </c>
      <c r="U32" s="68" t="str">
        <f>IF(AND('Mapa de Riesgos'!$Y$55="Media",'Mapa de Riesgos'!$AA$55="Menor"),CONCATENATE("R7C",'Mapa de Riesgos'!$O$55),"")</f>
        <v/>
      </c>
      <c r="V32" s="66" t="str">
        <f>IF(AND('Mapa de Riesgos'!$Y$50="Media",'Mapa de Riesgos'!$AA$50="Moderado"),CONCATENATE("R7C",'Mapa de Riesgos'!$O$50),"")</f>
        <v/>
      </c>
      <c r="W32" s="67" t="str">
        <f>IF(AND('Mapa de Riesgos'!$Y$51="Media",'Mapa de Riesgos'!$AA$51="Moderado"),CONCATENATE("R7C",'Mapa de Riesgos'!$O$51),"")</f>
        <v/>
      </c>
      <c r="X32" s="67" t="str">
        <f>IF(AND('Mapa de Riesgos'!$Y$52="Media",'Mapa de Riesgos'!$AA$52="Moderado"),CONCATENATE("R7C",'Mapa de Riesgos'!$O$52),"")</f>
        <v/>
      </c>
      <c r="Y32" s="67" t="str">
        <f>IF(AND('Mapa de Riesgos'!$Y$53="Media",'Mapa de Riesgos'!$AA$53="Moderado"),CONCATENATE("R7C",'Mapa de Riesgos'!$O$53),"")</f>
        <v/>
      </c>
      <c r="Z32" s="67" t="str">
        <f>IF(AND('Mapa de Riesgos'!$Y$54="Media",'Mapa de Riesgos'!$AA$54="Moderado"),CONCATENATE("R7C",'Mapa de Riesgos'!$O$54),"")</f>
        <v/>
      </c>
      <c r="AA32" s="68" t="str">
        <f>IF(AND('Mapa de Riesgos'!$Y$55="Media",'Mapa de Riesgos'!$AA$55="Moderado"),CONCATENATE("R7C",'Mapa de Riesgos'!$O$55),"")</f>
        <v/>
      </c>
      <c r="AB32" s="51" t="str">
        <f>IF(AND('Mapa de Riesgos'!$Y$50="Media",'Mapa de Riesgos'!$AA$50="Mayor"),CONCATENATE("R7C",'Mapa de Riesgos'!$O$50),"")</f>
        <v/>
      </c>
      <c r="AC32" s="52" t="str">
        <f>IF(AND('Mapa de Riesgos'!$Y$51="Media",'Mapa de Riesgos'!$AA$51="Mayor"),CONCATENATE("R7C",'Mapa de Riesgos'!$O$51),"")</f>
        <v/>
      </c>
      <c r="AD32" s="52" t="str">
        <f>IF(AND('Mapa de Riesgos'!$Y$52="Media",'Mapa de Riesgos'!$AA$52="Mayor"),CONCATENATE("R7C",'Mapa de Riesgos'!$O$52),"")</f>
        <v/>
      </c>
      <c r="AE32" s="52" t="str">
        <f>IF(AND('Mapa de Riesgos'!$Y$53="Media",'Mapa de Riesgos'!$AA$53="Mayor"),CONCATENATE("R7C",'Mapa de Riesgos'!$O$53),"")</f>
        <v/>
      </c>
      <c r="AF32" s="52" t="str">
        <f>IF(AND('Mapa de Riesgos'!$Y$54="Media",'Mapa de Riesgos'!$AA$54="Mayor"),CONCATENATE("R7C",'Mapa de Riesgos'!$O$54),"")</f>
        <v/>
      </c>
      <c r="AG32" s="53" t="str">
        <f>IF(AND('Mapa de Riesgos'!$Y$55="Media",'Mapa de Riesgos'!$AA$55="Mayor"),CONCATENATE("R7C",'Mapa de Riesgos'!$O$55),"")</f>
        <v/>
      </c>
      <c r="AH32" s="54" t="str">
        <f>IF(AND('Mapa de Riesgos'!$Y$50="Media",'Mapa de Riesgos'!$AA$50="Catastrófico"),CONCATENATE("R7C",'Mapa de Riesgos'!$O$50),"")</f>
        <v/>
      </c>
      <c r="AI32" s="55" t="str">
        <f>IF(AND('Mapa de Riesgos'!$Y$51="Media",'Mapa de Riesgos'!$AA$51="Catastrófico"),CONCATENATE("R7C",'Mapa de Riesgos'!$O$51),"")</f>
        <v/>
      </c>
      <c r="AJ32" s="55" t="str">
        <f>IF(AND('Mapa de Riesgos'!$Y$52="Media",'Mapa de Riesgos'!$AA$52="Catastrófico"),CONCATENATE("R7C",'Mapa de Riesgos'!$O$52),"")</f>
        <v/>
      </c>
      <c r="AK32" s="55" t="str">
        <f>IF(AND('Mapa de Riesgos'!$Y$53="Media",'Mapa de Riesgos'!$AA$53="Catastrófico"),CONCATENATE("R7C",'Mapa de Riesgos'!$O$53),"")</f>
        <v/>
      </c>
      <c r="AL32" s="55" t="str">
        <f>IF(AND('Mapa de Riesgos'!$Y$54="Media",'Mapa de Riesgos'!$AA$54="Catastrófico"),CONCATENATE("R7C",'Mapa de Riesgos'!$O$54),"")</f>
        <v/>
      </c>
      <c r="AM32" s="56" t="str">
        <f>IF(AND('Mapa de Riesgos'!$Y$55="Media",'Mapa de Riesgos'!$AA$55="Catastrófico"),CONCATENATE("R7C",'Mapa de Riesgos'!$O$55),"")</f>
        <v/>
      </c>
      <c r="AN32" s="82"/>
      <c r="AO32" s="633"/>
      <c r="AP32" s="634"/>
      <c r="AQ32" s="634"/>
      <c r="AR32" s="634"/>
      <c r="AS32" s="634"/>
      <c r="AT32" s="635"/>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x14ac:dyDescent="0.25">
      <c r="A33" s="82"/>
      <c r="B33" s="505"/>
      <c r="C33" s="505"/>
      <c r="D33" s="506"/>
      <c r="E33" s="604"/>
      <c r="F33" s="603"/>
      <c r="G33" s="603"/>
      <c r="H33" s="603"/>
      <c r="I33" s="619"/>
      <c r="J33" s="66" t="str">
        <f>IF(AND('Mapa de Riesgos'!$Y$56="Media",'Mapa de Riesgos'!$AA$56="Leve"),CONCATENATE("R8C",'Mapa de Riesgos'!$O$56),"")</f>
        <v/>
      </c>
      <c r="K33" s="67" t="str">
        <f>IF(AND('Mapa de Riesgos'!$Y$57="Media",'Mapa de Riesgos'!$AA$57="Leve"),CONCATENATE("R8C",'Mapa de Riesgos'!$O$57),"")</f>
        <v/>
      </c>
      <c r="L33" s="67" t="str">
        <f>IF(AND('Mapa de Riesgos'!$Y$58="Media",'Mapa de Riesgos'!$AA$58="Leve"),CONCATENATE("R8C",'Mapa de Riesgos'!$O$58),"")</f>
        <v/>
      </c>
      <c r="M33" s="67" t="str">
        <f>IF(AND('Mapa de Riesgos'!$Y$59="Media",'Mapa de Riesgos'!$AA$59="Leve"),CONCATENATE("R8C",'Mapa de Riesgos'!$O$59),"")</f>
        <v/>
      </c>
      <c r="N33" s="67" t="str">
        <f>IF(AND('Mapa de Riesgos'!$Y$60="Media",'Mapa de Riesgos'!$AA$60="Leve"),CONCATENATE("R8C",'Mapa de Riesgos'!$O$60),"")</f>
        <v/>
      </c>
      <c r="O33" s="68" t="str">
        <f>IF(AND('Mapa de Riesgos'!$Y$61="Media",'Mapa de Riesgos'!$AA$61="Leve"),CONCATENATE("R8C",'Mapa de Riesgos'!$O$61),"")</f>
        <v/>
      </c>
      <c r="P33" s="66" t="str">
        <f>IF(AND('Mapa de Riesgos'!$Y$56="Media",'Mapa de Riesgos'!$AA$56="Menor"),CONCATENATE("R8C",'Mapa de Riesgos'!$O$56),"")</f>
        <v/>
      </c>
      <c r="Q33" s="67" t="str">
        <f>IF(AND('Mapa de Riesgos'!$Y$57="Media",'Mapa de Riesgos'!$AA$57="Menor"),CONCATENATE("R8C",'Mapa de Riesgos'!$O$57),"")</f>
        <v/>
      </c>
      <c r="R33" s="67" t="str">
        <f>IF(AND('Mapa de Riesgos'!$Y$58="Media",'Mapa de Riesgos'!$AA$58="Menor"),CONCATENATE("R8C",'Mapa de Riesgos'!$O$58),"")</f>
        <v/>
      </c>
      <c r="S33" s="67" t="str">
        <f>IF(AND('Mapa de Riesgos'!$Y$59="Media",'Mapa de Riesgos'!$AA$59="Menor"),CONCATENATE("R8C",'Mapa de Riesgos'!$O$59),"")</f>
        <v/>
      </c>
      <c r="T33" s="67" t="str">
        <f>IF(AND('Mapa de Riesgos'!$Y$60="Media",'Mapa de Riesgos'!$AA$60="Menor"),CONCATENATE("R8C",'Mapa de Riesgos'!$O$60),"")</f>
        <v/>
      </c>
      <c r="U33" s="68" t="str">
        <f>IF(AND('Mapa de Riesgos'!$Y$61="Media",'Mapa de Riesgos'!$AA$61="Menor"),CONCATENATE("R8C",'Mapa de Riesgos'!$O$61),"")</f>
        <v/>
      </c>
      <c r="V33" s="66" t="str">
        <f>IF(AND('Mapa de Riesgos'!$Y$56="Media",'Mapa de Riesgos'!$AA$56="Moderado"),CONCATENATE("R8C",'Mapa de Riesgos'!$O$56),"")</f>
        <v/>
      </c>
      <c r="W33" s="67" t="str">
        <f>IF(AND('Mapa de Riesgos'!$Y$57="Media",'Mapa de Riesgos'!$AA$57="Moderado"),CONCATENATE("R8C",'Mapa de Riesgos'!$O$57),"")</f>
        <v/>
      </c>
      <c r="X33" s="67" t="str">
        <f>IF(AND('Mapa de Riesgos'!$Y$58="Media",'Mapa de Riesgos'!$AA$58="Moderado"),CONCATENATE("R8C",'Mapa de Riesgos'!$O$58),"")</f>
        <v/>
      </c>
      <c r="Y33" s="67" t="str">
        <f>IF(AND('Mapa de Riesgos'!$Y$59="Media",'Mapa de Riesgos'!$AA$59="Moderado"),CONCATENATE("R8C",'Mapa de Riesgos'!$O$59),"")</f>
        <v/>
      </c>
      <c r="Z33" s="67" t="str">
        <f>IF(AND('Mapa de Riesgos'!$Y$60="Media",'Mapa de Riesgos'!$AA$60="Moderado"),CONCATENATE("R8C",'Mapa de Riesgos'!$O$60),"")</f>
        <v/>
      </c>
      <c r="AA33" s="68" t="str">
        <f>IF(AND('Mapa de Riesgos'!$Y$61="Media",'Mapa de Riesgos'!$AA$61="Moderado"),CONCATENATE("R8C",'Mapa de Riesgos'!$O$61),"")</f>
        <v/>
      </c>
      <c r="AB33" s="51" t="str">
        <f>IF(AND('Mapa de Riesgos'!$Y$56="Media",'Mapa de Riesgos'!$AA$56="Mayor"),CONCATENATE("R8C",'Mapa de Riesgos'!$O$56),"")</f>
        <v/>
      </c>
      <c r="AC33" s="52" t="str">
        <f>IF(AND('Mapa de Riesgos'!$Y$57="Media",'Mapa de Riesgos'!$AA$57="Mayor"),CONCATENATE("R8C",'Mapa de Riesgos'!$O$57),"")</f>
        <v/>
      </c>
      <c r="AD33" s="52" t="str">
        <f>IF(AND('Mapa de Riesgos'!$Y$58="Media",'Mapa de Riesgos'!$AA$58="Mayor"),CONCATENATE("R8C",'Mapa de Riesgos'!$O$58),"")</f>
        <v/>
      </c>
      <c r="AE33" s="52" t="str">
        <f>IF(AND('Mapa de Riesgos'!$Y$59="Media",'Mapa de Riesgos'!$AA$59="Mayor"),CONCATENATE("R8C",'Mapa de Riesgos'!$O$59),"")</f>
        <v/>
      </c>
      <c r="AF33" s="52" t="str">
        <f>IF(AND('Mapa de Riesgos'!$Y$60="Media",'Mapa de Riesgos'!$AA$60="Mayor"),CONCATENATE("R8C",'Mapa de Riesgos'!$O$60),"")</f>
        <v/>
      </c>
      <c r="AG33" s="53" t="str">
        <f>IF(AND('Mapa de Riesgos'!$Y$61="Media",'Mapa de Riesgos'!$AA$61="Mayor"),CONCATENATE("R8C",'Mapa de Riesgos'!$O$61),"")</f>
        <v/>
      </c>
      <c r="AH33" s="54" t="str">
        <f>IF(AND('Mapa de Riesgos'!$Y$56="Media",'Mapa de Riesgos'!$AA$56="Catastrófico"),CONCATENATE("R8C",'Mapa de Riesgos'!$O$56),"")</f>
        <v/>
      </c>
      <c r="AI33" s="55" t="str">
        <f>IF(AND('Mapa de Riesgos'!$Y$57="Media",'Mapa de Riesgos'!$AA$57="Catastrófico"),CONCATENATE("R8C",'Mapa de Riesgos'!$O$57),"")</f>
        <v/>
      </c>
      <c r="AJ33" s="55" t="str">
        <f>IF(AND('Mapa de Riesgos'!$Y$58="Media",'Mapa de Riesgos'!$AA$58="Catastrófico"),CONCATENATE("R8C",'Mapa de Riesgos'!$O$58),"")</f>
        <v/>
      </c>
      <c r="AK33" s="55" t="str">
        <f>IF(AND('Mapa de Riesgos'!$Y$59="Media",'Mapa de Riesgos'!$AA$59="Catastrófico"),CONCATENATE("R8C",'Mapa de Riesgos'!$O$59),"")</f>
        <v/>
      </c>
      <c r="AL33" s="55" t="str">
        <f>IF(AND('Mapa de Riesgos'!$Y$60="Media",'Mapa de Riesgos'!$AA$60="Catastrófico"),CONCATENATE("R8C",'Mapa de Riesgos'!$O$60),"")</f>
        <v/>
      </c>
      <c r="AM33" s="56" t="str">
        <f>IF(AND('Mapa de Riesgos'!$Y$61="Media",'Mapa de Riesgos'!$AA$61="Catastrófico"),CONCATENATE("R8C",'Mapa de Riesgos'!$O$61),"")</f>
        <v/>
      </c>
      <c r="AN33" s="82"/>
      <c r="AO33" s="633"/>
      <c r="AP33" s="634"/>
      <c r="AQ33" s="634"/>
      <c r="AR33" s="634"/>
      <c r="AS33" s="634"/>
      <c r="AT33" s="635"/>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x14ac:dyDescent="0.25">
      <c r="A34" s="82"/>
      <c r="B34" s="505"/>
      <c r="C34" s="505"/>
      <c r="D34" s="506"/>
      <c r="E34" s="604"/>
      <c r="F34" s="603"/>
      <c r="G34" s="603"/>
      <c r="H34" s="603"/>
      <c r="I34" s="619"/>
      <c r="J34" s="66" t="str">
        <f>IF(AND('Mapa de Riesgos'!$Y$62="Media",'Mapa de Riesgos'!$AA$62="Leve"),CONCATENATE("R9C",'Mapa de Riesgos'!$O$62),"")</f>
        <v/>
      </c>
      <c r="K34" s="67" t="str">
        <f>IF(AND('Mapa de Riesgos'!$Y$63="Media",'Mapa de Riesgos'!$AA$63="Leve"),CONCATENATE("R9C",'Mapa de Riesgos'!$O$63),"")</f>
        <v/>
      </c>
      <c r="L34" s="67" t="str">
        <f>IF(AND('Mapa de Riesgos'!$Y$64="Media",'Mapa de Riesgos'!$AA$64="Leve"),CONCATENATE("R9C",'Mapa de Riesgos'!$O$64),"")</f>
        <v/>
      </c>
      <c r="M34" s="67" t="str">
        <f>IF(AND('Mapa de Riesgos'!$Y$65="Media",'Mapa de Riesgos'!$AA$65="Leve"),CONCATENATE("R9C",'Mapa de Riesgos'!$O$65),"")</f>
        <v/>
      </c>
      <c r="N34" s="67" t="str">
        <f>IF(AND('Mapa de Riesgos'!$Y$66="Media",'Mapa de Riesgos'!$AA$66="Leve"),CONCATENATE("R9C",'Mapa de Riesgos'!$O$66),"")</f>
        <v/>
      </c>
      <c r="O34" s="68" t="str">
        <f>IF(AND('Mapa de Riesgos'!$Y$67="Media",'Mapa de Riesgos'!$AA$67="Leve"),CONCATENATE("R9C",'Mapa de Riesgos'!$O$67),"")</f>
        <v/>
      </c>
      <c r="P34" s="66" t="str">
        <f>IF(AND('Mapa de Riesgos'!$Y$62="Media",'Mapa de Riesgos'!$AA$62="Menor"),CONCATENATE("R9C",'Mapa de Riesgos'!$O$62),"")</f>
        <v/>
      </c>
      <c r="Q34" s="67" t="str">
        <f>IF(AND('Mapa de Riesgos'!$Y$63="Media",'Mapa de Riesgos'!$AA$63="Menor"),CONCATENATE("R9C",'Mapa de Riesgos'!$O$63),"")</f>
        <v/>
      </c>
      <c r="R34" s="67" t="str">
        <f>IF(AND('Mapa de Riesgos'!$Y$64="Media",'Mapa de Riesgos'!$AA$64="Menor"),CONCATENATE("R9C",'Mapa de Riesgos'!$O$64),"")</f>
        <v/>
      </c>
      <c r="S34" s="67" t="str">
        <f>IF(AND('Mapa de Riesgos'!$Y$65="Media",'Mapa de Riesgos'!$AA$65="Menor"),CONCATENATE("R9C",'Mapa de Riesgos'!$O$65),"")</f>
        <v/>
      </c>
      <c r="T34" s="67" t="str">
        <f>IF(AND('Mapa de Riesgos'!$Y$66="Media",'Mapa de Riesgos'!$AA$66="Menor"),CONCATENATE("R9C",'Mapa de Riesgos'!$O$66),"")</f>
        <v/>
      </c>
      <c r="U34" s="68" t="str">
        <f>IF(AND('Mapa de Riesgos'!$Y$67="Media",'Mapa de Riesgos'!$AA$67="Menor"),CONCATENATE("R9C",'Mapa de Riesgos'!$O$67),"")</f>
        <v/>
      </c>
      <c r="V34" s="66" t="str">
        <f>IF(AND('Mapa de Riesgos'!$Y$62="Media",'Mapa de Riesgos'!$AA$62="Moderado"),CONCATENATE("R9C",'Mapa de Riesgos'!$O$62),"")</f>
        <v/>
      </c>
      <c r="W34" s="67" t="str">
        <f>IF(AND('Mapa de Riesgos'!$Y$63="Media",'Mapa de Riesgos'!$AA$63="Moderado"),CONCATENATE("R9C",'Mapa de Riesgos'!$O$63),"")</f>
        <v/>
      </c>
      <c r="X34" s="67" t="str">
        <f>IF(AND('Mapa de Riesgos'!$Y$64="Media",'Mapa de Riesgos'!$AA$64="Moderado"),CONCATENATE("R9C",'Mapa de Riesgos'!$O$64),"")</f>
        <v/>
      </c>
      <c r="Y34" s="67" t="str">
        <f>IF(AND('Mapa de Riesgos'!$Y$65="Media",'Mapa de Riesgos'!$AA$65="Moderado"),CONCATENATE("R9C",'Mapa de Riesgos'!$O$65),"")</f>
        <v/>
      </c>
      <c r="Z34" s="67" t="str">
        <f>IF(AND('Mapa de Riesgos'!$Y$66="Media",'Mapa de Riesgos'!$AA$66="Moderado"),CONCATENATE("R9C",'Mapa de Riesgos'!$O$66),"")</f>
        <v/>
      </c>
      <c r="AA34" s="68" t="str">
        <f>IF(AND('Mapa de Riesgos'!$Y$67="Media",'Mapa de Riesgos'!$AA$67="Moderado"),CONCATENATE("R9C",'Mapa de Riesgos'!$O$67),"")</f>
        <v/>
      </c>
      <c r="AB34" s="51" t="str">
        <f>IF(AND('Mapa de Riesgos'!$Y$62="Media",'Mapa de Riesgos'!$AA$62="Mayor"),CONCATENATE("R9C",'Mapa de Riesgos'!$O$62),"")</f>
        <v/>
      </c>
      <c r="AC34" s="52" t="str">
        <f>IF(AND('Mapa de Riesgos'!$Y$63="Media",'Mapa de Riesgos'!$AA$63="Mayor"),CONCATENATE("R9C",'Mapa de Riesgos'!$O$63),"")</f>
        <v/>
      </c>
      <c r="AD34" s="52" t="str">
        <f>IF(AND('Mapa de Riesgos'!$Y$64="Media",'Mapa de Riesgos'!$AA$64="Mayor"),CONCATENATE("R9C",'Mapa de Riesgos'!$O$64),"")</f>
        <v/>
      </c>
      <c r="AE34" s="52" t="str">
        <f>IF(AND('Mapa de Riesgos'!$Y$65="Media",'Mapa de Riesgos'!$AA$65="Mayor"),CONCATENATE("R9C",'Mapa de Riesgos'!$O$65),"")</f>
        <v/>
      </c>
      <c r="AF34" s="52" t="str">
        <f>IF(AND('Mapa de Riesgos'!$Y$66="Media",'Mapa de Riesgos'!$AA$66="Mayor"),CONCATENATE("R9C",'Mapa de Riesgos'!$O$66),"")</f>
        <v/>
      </c>
      <c r="AG34" s="53" t="str">
        <f>IF(AND('Mapa de Riesgos'!$Y$67="Media",'Mapa de Riesgos'!$AA$67="Mayor"),CONCATENATE("R9C",'Mapa de Riesgos'!$O$67),"")</f>
        <v/>
      </c>
      <c r="AH34" s="54" t="str">
        <f>IF(AND('Mapa de Riesgos'!$Y$62="Media",'Mapa de Riesgos'!$AA$62="Catastrófico"),CONCATENATE("R9C",'Mapa de Riesgos'!$O$62),"")</f>
        <v/>
      </c>
      <c r="AI34" s="55" t="str">
        <f>IF(AND('Mapa de Riesgos'!$Y$63="Media",'Mapa de Riesgos'!$AA$63="Catastrófico"),CONCATENATE("R9C",'Mapa de Riesgos'!$O$63),"")</f>
        <v/>
      </c>
      <c r="AJ34" s="55" t="str">
        <f>IF(AND('Mapa de Riesgos'!$Y$64="Media",'Mapa de Riesgos'!$AA$64="Catastrófico"),CONCATENATE("R9C",'Mapa de Riesgos'!$O$64),"")</f>
        <v/>
      </c>
      <c r="AK34" s="55" t="str">
        <f>IF(AND('Mapa de Riesgos'!$Y$65="Media",'Mapa de Riesgos'!$AA$65="Catastrófico"),CONCATENATE("R9C",'Mapa de Riesgos'!$O$65),"")</f>
        <v/>
      </c>
      <c r="AL34" s="55" t="str">
        <f>IF(AND('Mapa de Riesgos'!$Y$66="Media",'Mapa de Riesgos'!$AA$66="Catastrófico"),CONCATENATE("R9C",'Mapa de Riesgos'!$O$66),"")</f>
        <v/>
      </c>
      <c r="AM34" s="56" t="str">
        <f>IF(AND('Mapa de Riesgos'!$Y$67="Media",'Mapa de Riesgos'!$AA$67="Catastrófico"),CONCATENATE("R9C",'Mapa de Riesgos'!$O$67),"")</f>
        <v/>
      </c>
      <c r="AN34" s="82"/>
      <c r="AO34" s="633"/>
      <c r="AP34" s="634"/>
      <c r="AQ34" s="634"/>
      <c r="AR34" s="634"/>
      <c r="AS34" s="634"/>
      <c r="AT34" s="635"/>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x14ac:dyDescent="0.3">
      <c r="A35" s="82"/>
      <c r="B35" s="505"/>
      <c r="C35" s="505"/>
      <c r="D35" s="506"/>
      <c r="E35" s="605"/>
      <c r="F35" s="606"/>
      <c r="G35" s="606"/>
      <c r="H35" s="606"/>
      <c r="I35" s="620"/>
      <c r="J35" s="66" t="str">
        <f>IF(AND('Mapa de Riesgos'!$Y$68="Media",'Mapa de Riesgos'!$AA$68="Leve"),CONCATENATE("R10C",'Mapa de Riesgos'!$O$68),"")</f>
        <v/>
      </c>
      <c r="K35" s="67" t="str">
        <f>IF(AND('Mapa de Riesgos'!$Y$69="Media",'Mapa de Riesgos'!$AA$69="Leve"),CONCATENATE("R10C",'Mapa de Riesgos'!$O$69),"")</f>
        <v/>
      </c>
      <c r="L35" s="67" t="str">
        <f>IF(AND('Mapa de Riesgos'!$Y$70="Media",'Mapa de Riesgos'!$AA$70="Leve"),CONCATENATE("R10C",'Mapa de Riesgos'!$O$70),"")</f>
        <v/>
      </c>
      <c r="M35" s="67" t="str">
        <f>IF(AND('Mapa de Riesgos'!$Y$71="Media",'Mapa de Riesgos'!$AA$71="Leve"),CONCATENATE("R10C",'Mapa de Riesgos'!$O$71),"")</f>
        <v/>
      </c>
      <c r="N35" s="67" t="str">
        <f>IF(AND('Mapa de Riesgos'!$Y$72="Media",'Mapa de Riesgos'!$AA$72="Leve"),CONCATENATE("R10C",'Mapa de Riesgos'!$O$72),"")</f>
        <v/>
      </c>
      <c r="O35" s="68" t="str">
        <f>IF(AND('Mapa de Riesgos'!$Y$73="Media",'Mapa de Riesgos'!$AA$73="Leve"),CONCATENATE("R10C",'Mapa de Riesgos'!$O$73),"")</f>
        <v/>
      </c>
      <c r="P35" s="66" t="str">
        <f>IF(AND('Mapa de Riesgos'!$Y$68="Media",'Mapa de Riesgos'!$AA$68="Menor"),CONCATENATE("R10C",'Mapa de Riesgos'!$O$68),"")</f>
        <v/>
      </c>
      <c r="Q35" s="67" t="str">
        <f>IF(AND('Mapa de Riesgos'!$Y$69="Media",'Mapa de Riesgos'!$AA$69="Menor"),CONCATENATE("R10C",'Mapa de Riesgos'!$O$69),"")</f>
        <v/>
      </c>
      <c r="R35" s="67" t="str">
        <f>IF(AND('Mapa de Riesgos'!$Y$70="Media",'Mapa de Riesgos'!$AA$70="Menor"),CONCATENATE("R10C",'Mapa de Riesgos'!$O$70),"")</f>
        <v/>
      </c>
      <c r="S35" s="67" t="str">
        <f>IF(AND('Mapa de Riesgos'!$Y$71="Media",'Mapa de Riesgos'!$AA$71="Menor"),CONCATENATE("R10C",'Mapa de Riesgos'!$O$71),"")</f>
        <v/>
      </c>
      <c r="T35" s="67" t="str">
        <f>IF(AND('Mapa de Riesgos'!$Y$72="Media",'Mapa de Riesgos'!$AA$72="Menor"),CONCATENATE("R10C",'Mapa de Riesgos'!$O$72),"")</f>
        <v/>
      </c>
      <c r="U35" s="68" t="str">
        <f>IF(AND('Mapa de Riesgos'!$Y$73="Media",'Mapa de Riesgos'!$AA$73="Menor"),CONCATENATE("R10C",'Mapa de Riesgos'!$O$73),"")</f>
        <v/>
      </c>
      <c r="V35" s="66" t="str">
        <f>IF(AND('Mapa de Riesgos'!$Y$68="Media",'Mapa de Riesgos'!$AA$68="Moderado"),CONCATENATE("R10C",'Mapa de Riesgos'!$O$68),"")</f>
        <v/>
      </c>
      <c r="W35" s="67" t="str">
        <f>IF(AND('Mapa de Riesgos'!$Y$69="Media",'Mapa de Riesgos'!$AA$69="Moderado"),CONCATENATE("R10C",'Mapa de Riesgos'!$O$69),"")</f>
        <v/>
      </c>
      <c r="X35" s="67" t="str">
        <f>IF(AND('Mapa de Riesgos'!$Y$70="Media",'Mapa de Riesgos'!$AA$70="Moderado"),CONCATENATE("R10C",'Mapa de Riesgos'!$O$70),"")</f>
        <v/>
      </c>
      <c r="Y35" s="67" t="str">
        <f>IF(AND('Mapa de Riesgos'!$Y$71="Media",'Mapa de Riesgos'!$AA$71="Moderado"),CONCATENATE("R10C",'Mapa de Riesgos'!$O$71),"")</f>
        <v/>
      </c>
      <c r="Z35" s="67" t="str">
        <f>IF(AND('Mapa de Riesgos'!$Y$72="Media",'Mapa de Riesgos'!$AA$72="Moderado"),CONCATENATE("R10C",'Mapa de Riesgos'!$O$72),"")</f>
        <v/>
      </c>
      <c r="AA35" s="68" t="str">
        <f>IF(AND('Mapa de Riesgos'!$Y$73="Media",'Mapa de Riesgos'!$AA$73="Moderado"),CONCATENATE("R10C",'Mapa de Riesgos'!$O$73),"")</f>
        <v/>
      </c>
      <c r="AB35" s="57" t="str">
        <f>IF(AND('Mapa de Riesgos'!$Y$68="Media",'Mapa de Riesgos'!$AA$68="Mayor"),CONCATENATE("R10C",'Mapa de Riesgos'!$O$68),"")</f>
        <v/>
      </c>
      <c r="AC35" s="58" t="str">
        <f>IF(AND('Mapa de Riesgos'!$Y$69="Media",'Mapa de Riesgos'!$AA$69="Mayor"),CONCATENATE("R10C",'Mapa de Riesgos'!$O$69),"")</f>
        <v/>
      </c>
      <c r="AD35" s="58" t="str">
        <f>IF(AND('Mapa de Riesgos'!$Y$70="Media",'Mapa de Riesgos'!$AA$70="Mayor"),CONCATENATE("R10C",'Mapa de Riesgos'!$O$70),"")</f>
        <v/>
      </c>
      <c r="AE35" s="58" t="str">
        <f>IF(AND('Mapa de Riesgos'!$Y$71="Media",'Mapa de Riesgos'!$AA$71="Mayor"),CONCATENATE("R10C",'Mapa de Riesgos'!$O$71),"")</f>
        <v/>
      </c>
      <c r="AF35" s="58" t="str">
        <f>IF(AND('Mapa de Riesgos'!$Y$72="Media",'Mapa de Riesgos'!$AA$72="Mayor"),CONCATENATE("R10C",'Mapa de Riesgos'!$O$72),"")</f>
        <v/>
      </c>
      <c r="AG35" s="59" t="str">
        <f>IF(AND('Mapa de Riesgos'!$Y$73="Media",'Mapa de Riesgos'!$AA$73="Mayor"),CONCATENATE("R10C",'Mapa de Riesgos'!$O$73),"")</f>
        <v/>
      </c>
      <c r="AH35" s="60" t="str">
        <f>IF(AND('Mapa de Riesgos'!$Y$68="Media",'Mapa de Riesgos'!$AA$68="Catastrófico"),CONCATENATE("R10C",'Mapa de Riesgos'!$O$68),"")</f>
        <v/>
      </c>
      <c r="AI35" s="61" t="str">
        <f>IF(AND('Mapa de Riesgos'!$Y$69="Media",'Mapa de Riesgos'!$AA$69="Catastrófico"),CONCATENATE("R10C",'Mapa de Riesgos'!$O$69),"")</f>
        <v/>
      </c>
      <c r="AJ35" s="61" t="str">
        <f>IF(AND('Mapa de Riesgos'!$Y$70="Media",'Mapa de Riesgos'!$AA$70="Catastrófico"),CONCATENATE("R10C",'Mapa de Riesgos'!$O$70),"")</f>
        <v/>
      </c>
      <c r="AK35" s="61" t="str">
        <f>IF(AND('Mapa de Riesgos'!$Y$71="Media",'Mapa de Riesgos'!$AA$71="Catastrófico"),CONCATENATE("R10C",'Mapa de Riesgos'!$O$71),"")</f>
        <v/>
      </c>
      <c r="AL35" s="61" t="str">
        <f>IF(AND('Mapa de Riesgos'!$Y$72="Media",'Mapa de Riesgos'!$AA$72="Catastrófico"),CONCATENATE("R10C",'Mapa de Riesgos'!$O$72),"")</f>
        <v/>
      </c>
      <c r="AM35" s="62" t="str">
        <f>IF(AND('Mapa de Riesgos'!$Y$73="Media",'Mapa de Riesgos'!$AA$73="Catastrófico"),CONCATENATE("R10C",'Mapa de Riesgos'!$O$73),"")</f>
        <v/>
      </c>
      <c r="AN35" s="82"/>
      <c r="AO35" s="636"/>
      <c r="AP35" s="637"/>
      <c r="AQ35" s="637"/>
      <c r="AR35" s="637"/>
      <c r="AS35" s="637"/>
      <c r="AT35" s="638"/>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x14ac:dyDescent="0.25">
      <c r="A36" s="82"/>
      <c r="B36" s="505"/>
      <c r="C36" s="505"/>
      <c r="D36" s="506"/>
      <c r="E36" s="600" t="s">
        <v>200</v>
      </c>
      <c r="F36" s="601"/>
      <c r="G36" s="601"/>
      <c r="H36" s="601"/>
      <c r="I36" s="601"/>
      <c r="J36" s="72" t="str">
        <f>IF(AND('Mapa de Riesgos'!$Y$12="Baja",'Mapa de Riesgos'!$AA$12="Leve"),CONCATENATE("R1C",'Mapa de Riesgos'!$O$12),"")</f>
        <v/>
      </c>
      <c r="K36" s="73" t="str">
        <f>IF(AND('Mapa de Riesgos'!$Y$13="Baja",'Mapa de Riesgos'!$AA$13="Leve"),CONCATENATE("R1C",'Mapa de Riesgos'!$O$13),"")</f>
        <v/>
      </c>
      <c r="L36" s="73" t="str">
        <f>IF(AND('Mapa de Riesgos'!$Y$15="Baja",'Mapa de Riesgos'!$AA$15="Leve"),CONCATENATE("R1C",'Mapa de Riesgos'!$O$15),"")</f>
        <v/>
      </c>
      <c r="M36" s="73" t="str">
        <f>IF(AND('Mapa de Riesgos'!$Y$16="Baja",'Mapa de Riesgos'!$AA$16="Leve"),CONCATENATE("R1C",'Mapa de Riesgos'!$O$16),"")</f>
        <v/>
      </c>
      <c r="N36" s="73" t="str">
        <f>IF(AND('Mapa de Riesgos'!$Y$17="Baja",'Mapa de Riesgos'!$AA$17="Leve"),CONCATENATE("R1C",'Mapa de Riesgos'!$O$17),"")</f>
        <v/>
      </c>
      <c r="O36" s="74" t="str">
        <f>IF(AND('Mapa de Riesgos'!$Y$18="Baja",'Mapa de Riesgos'!$AA$18="Leve"),CONCATENATE("R1C",'Mapa de Riesgos'!$O$18),"")</f>
        <v/>
      </c>
      <c r="P36" s="63" t="str">
        <f>IF(AND('Mapa de Riesgos'!$Y$12="Baja",'Mapa de Riesgos'!$AA$12="Menor"),CONCATENATE("R1C",'Mapa de Riesgos'!$O$12),"")</f>
        <v>R1C1</v>
      </c>
      <c r="Q36" s="64" t="str">
        <f>IF(AND('Mapa de Riesgos'!$Y$13="Baja",'Mapa de Riesgos'!$AA$13="Menor"),CONCATENATE("R1C",'Mapa de Riesgos'!$O$13),"")</f>
        <v>R1C2</v>
      </c>
      <c r="R36" s="64" t="str">
        <f>IF(AND('Mapa de Riesgos'!$Y$15="Baja",'Mapa de Riesgos'!$AA$15="Menor"),CONCATENATE("R1C",'Mapa de Riesgos'!$O$15),"")</f>
        <v/>
      </c>
      <c r="S36" s="64" t="str">
        <f>IF(AND('Mapa de Riesgos'!$Y$16="Baja",'Mapa de Riesgos'!$AA$16="Menor"),CONCATENATE("R1C",'Mapa de Riesgos'!$O$16),"")</f>
        <v/>
      </c>
      <c r="T36" s="64" t="str">
        <f>IF(AND('Mapa de Riesgos'!$Y$17="Baja",'Mapa de Riesgos'!$AA$17="Menor"),CONCATENATE("R1C",'Mapa de Riesgos'!$O$17),"")</f>
        <v/>
      </c>
      <c r="U36" s="65" t="str">
        <f>IF(AND('Mapa de Riesgos'!$Y$18="Baja",'Mapa de Riesgos'!$AA$18="Menor"),CONCATENATE("R1C",'Mapa de Riesgos'!$O$18),"")</f>
        <v/>
      </c>
      <c r="V36" s="63" t="str">
        <f>IF(AND('Mapa de Riesgos'!$Y$12="Baja",'Mapa de Riesgos'!$AA$12="Moderado"),CONCATENATE("R1C",'Mapa de Riesgos'!$O$12),"")</f>
        <v/>
      </c>
      <c r="W36" s="64" t="str">
        <f>IF(AND('Mapa de Riesgos'!$Y$13="Baja",'Mapa de Riesgos'!$AA$13="Moderado"),CONCATENATE("R1C",'Mapa de Riesgos'!$O$13),"")</f>
        <v/>
      </c>
      <c r="X36" s="64" t="str">
        <f>IF(AND('Mapa de Riesgos'!$Y$15="Baja",'Mapa de Riesgos'!$AA$15="Moderado"),CONCATENATE("R1C",'Mapa de Riesgos'!$O$15),"")</f>
        <v/>
      </c>
      <c r="Y36" s="64" t="str">
        <f>IF(AND('Mapa de Riesgos'!$Y$16="Baja",'Mapa de Riesgos'!$AA$16="Moderado"),CONCATENATE("R1C",'Mapa de Riesgos'!$O$16),"")</f>
        <v/>
      </c>
      <c r="Z36" s="64" t="str">
        <f>IF(AND('Mapa de Riesgos'!$Y$17="Baja",'Mapa de Riesgos'!$AA$17="Moderado"),CONCATENATE("R1C",'Mapa de Riesgos'!$O$17),"")</f>
        <v/>
      </c>
      <c r="AA36" s="65" t="str">
        <f>IF(AND('Mapa de Riesgos'!$Y$18="Baja",'Mapa de Riesgos'!$AA$18="Moderado"),CONCATENATE("R1C",'Mapa de Riesgos'!$O$18),"")</f>
        <v/>
      </c>
      <c r="AB36" s="45" t="str">
        <f>IF(AND('Mapa de Riesgos'!$Y$12="Baja",'Mapa de Riesgos'!$AA$12="Mayor"),CONCATENATE("R1C",'Mapa de Riesgos'!$O$12),"")</f>
        <v/>
      </c>
      <c r="AC36" s="46" t="str">
        <f>IF(AND('Mapa de Riesgos'!$Y$13="Baja",'Mapa de Riesgos'!$AA$13="Mayor"),CONCATENATE("R1C",'Mapa de Riesgos'!$O$13),"")</f>
        <v/>
      </c>
      <c r="AD36" s="46" t="str">
        <f>IF(AND('Mapa de Riesgos'!$Y$15="Baja",'Mapa de Riesgos'!$AA$15="Mayor"),CONCATENATE("R1C",'Mapa de Riesgos'!$O$15),"")</f>
        <v/>
      </c>
      <c r="AE36" s="46" t="str">
        <f>IF(AND('Mapa de Riesgos'!$Y$16="Baja",'Mapa de Riesgos'!$AA$16="Mayor"),CONCATENATE("R1C",'Mapa de Riesgos'!$O$16),"")</f>
        <v/>
      </c>
      <c r="AF36" s="46" t="str">
        <f>IF(AND('Mapa de Riesgos'!$Y$17="Baja",'Mapa de Riesgos'!$AA$17="Mayor"),CONCATENATE("R1C",'Mapa de Riesgos'!$O$17),"")</f>
        <v/>
      </c>
      <c r="AG36" s="47" t="str">
        <f>IF(AND('Mapa de Riesgos'!$Y$18="Baja",'Mapa de Riesgos'!$AA$18="Mayor"),CONCATENATE("R1C",'Mapa de Riesgos'!$O$18),"")</f>
        <v/>
      </c>
      <c r="AH36" s="48" t="str">
        <f>IF(AND('Mapa de Riesgos'!$Y$12="Baja",'Mapa de Riesgos'!$AA$12="Catastrófico"),CONCATENATE("R1C",'Mapa de Riesgos'!$O$12),"")</f>
        <v/>
      </c>
      <c r="AI36" s="49" t="str">
        <f>IF(AND('Mapa de Riesgos'!$Y$13="Baja",'Mapa de Riesgos'!$AA$13="Catastrófico"),CONCATENATE("R1C",'Mapa de Riesgos'!$O$13),"")</f>
        <v/>
      </c>
      <c r="AJ36" s="49" t="str">
        <f>IF(AND('Mapa de Riesgos'!$Y$15="Baja",'Mapa de Riesgos'!$AA$15="Catastrófico"),CONCATENATE("R1C",'Mapa de Riesgos'!$O$15),"")</f>
        <v/>
      </c>
      <c r="AK36" s="49" t="str">
        <f>IF(AND('Mapa de Riesgos'!$Y$16="Baja",'Mapa de Riesgos'!$AA$16="Catastrófico"),CONCATENATE("R1C",'Mapa de Riesgos'!$O$16),"")</f>
        <v/>
      </c>
      <c r="AL36" s="49" t="str">
        <f>IF(AND('Mapa de Riesgos'!$Y$17="Baja",'Mapa de Riesgos'!$AA$17="Catastrófico"),CONCATENATE("R1C",'Mapa de Riesgos'!$O$17),"")</f>
        <v/>
      </c>
      <c r="AM36" s="50" t="str">
        <f>IF(AND('Mapa de Riesgos'!$Y$18="Baja",'Mapa de Riesgos'!$AA$18="Catastrófico"),CONCATENATE("R1C",'Mapa de Riesgos'!$O$18),"")</f>
        <v/>
      </c>
      <c r="AN36" s="82"/>
      <c r="AO36" s="621" t="s">
        <v>201</v>
      </c>
      <c r="AP36" s="622"/>
      <c r="AQ36" s="622"/>
      <c r="AR36" s="622"/>
      <c r="AS36" s="622"/>
      <c r="AT36" s="623"/>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x14ac:dyDescent="0.25">
      <c r="A37" s="82"/>
      <c r="B37" s="505"/>
      <c r="C37" s="505"/>
      <c r="D37" s="506"/>
      <c r="E37" s="602"/>
      <c r="F37" s="603"/>
      <c r="G37" s="603"/>
      <c r="H37" s="603"/>
      <c r="I37" s="603"/>
      <c r="J37" s="75" t="str">
        <f>IF(AND('Mapa de Riesgos'!$Y$19="Baja",'Mapa de Riesgos'!$AA$19="Leve"),CONCATENATE("R2C",'Mapa de Riesgos'!$O$19),"")</f>
        <v/>
      </c>
      <c r="K37" s="76" t="str">
        <f>IF(AND('Mapa de Riesgos'!$Y$21="Baja",'Mapa de Riesgos'!$AA$21="Leve"),CONCATENATE("R2C",'Mapa de Riesgos'!$O$21),"")</f>
        <v/>
      </c>
      <c r="L37" s="76" t="str">
        <f>IF(AND('Mapa de Riesgos'!$Y$22="Baja",'Mapa de Riesgos'!$AA$22="Leve"),CONCATENATE("R2C",'Mapa de Riesgos'!$O$22),"")</f>
        <v/>
      </c>
      <c r="M37" s="76" t="str">
        <f>IF(AND('Mapa de Riesgos'!$Y$23="Baja",'Mapa de Riesgos'!$AA$23="Leve"),CONCATENATE("R2C",'Mapa de Riesgos'!$O$23),"")</f>
        <v/>
      </c>
      <c r="N37" s="76" t="str">
        <f>IF(AND('Mapa de Riesgos'!$Y$24="Baja",'Mapa de Riesgos'!$AA$24="Leve"),CONCATENATE("R2C",'Mapa de Riesgos'!$O$24),"")</f>
        <v/>
      </c>
      <c r="O37" s="77" t="str">
        <f>IF(AND('Mapa de Riesgos'!$Y$25="Baja",'Mapa de Riesgos'!$AA$25="Leve"),CONCATENATE("R2C",'Mapa de Riesgos'!$O$25),"")</f>
        <v/>
      </c>
      <c r="P37" s="66" t="str">
        <f>IF(AND('Mapa de Riesgos'!$Y$19="Baja",'Mapa de Riesgos'!$AA$19="Menor"),CONCATENATE("R2C",'Mapa de Riesgos'!$O$19),"")</f>
        <v/>
      </c>
      <c r="Q37" s="67" t="str">
        <f>IF(AND('Mapa de Riesgos'!$Y$21="Baja",'Mapa de Riesgos'!$AA$21="Menor"),CONCATENATE("R2C",'Mapa de Riesgos'!$O$21),"")</f>
        <v/>
      </c>
      <c r="R37" s="67" t="str">
        <f>IF(AND('Mapa de Riesgos'!$Y$22="Baja",'Mapa de Riesgos'!$AA$22="Menor"),CONCATENATE("R2C",'Mapa de Riesgos'!$O$22),"")</f>
        <v/>
      </c>
      <c r="S37" s="67" t="str">
        <f>IF(AND('Mapa de Riesgos'!$Y$23="Baja",'Mapa de Riesgos'!$AA$23="Menor"),CONCATENATE("R2C",'Mapa de Riesgos'!$O$23),"")</f>
        <v/>
      </c>
      <c r="T37" s="67" t="str">
        <f>IF(AND('Mapa de Riesgos'!$Y$24="Baja",'Mapa de Riesgos'!$AA$24="Menor"),CONCATENATE("R2C",'Mapa de Riesgos'!$O$24),"")</f>
        <v/>
      </c>
      <c r="U37" s="68" t="str">
        <f>IF(AND('Mapa de Riesgos'!$Y$25="Baja",'Mapa de Riesgos'!$AA$25="Menor"),CONCATENATE("R2C",'Mapa de Riesgos'!$O$25),"")</f>
        <v/>
      </c>
      <c r="V37" s="66" t="str">
        <f>IF(AND('Mapa de Riesgos'!$Y$19="Baja",'Mapa de Riesgos'!$AA$19="Moderado"),CONCATENATE("R2C",'Mapa de Riesgos'!$O$19),"")</f>
        <v/>
      </c>
      <c r="W37" s="67" t="str">
        <f>IF(AND('Mapa de Riesgos'!$Y$21="Baja",'Mapa de Riesgos'!$AA$21="Moderado"),CONCATENATE("R2C",'Mapa de Riesgos'!$O$21),"")</f>
        <v/>
      </c>
      <c r="X37" s="67" t="str">
        <f>IF(AND('Mapa de Riesgos'!$Y$22="Baja",'Mapa de Riesgos'!$AA$22="Moderado"),CONCATENATE("R2C",'Mapa de Riesgos'!$O$22),"")</f>
        <v/>
      </c>
      <c r="Y37" s="67" t="str">
        <f>IF(AND('Mapa de Riesgos'!$Y$23="Baja",'Mapa de Riesgos'!$AA$23="Moderado"),CONCATENATE("R2C",'Mapa de Riesgos'!$O$23),"")</f>
        <v/>
      </c>
      <c r="Z37" s="67" t="str">
        <f>IF(AND('Mapa de Riesgos'!$Y$24="Baja",'Mapa de Riesgos'!$AA$24="Moderado"),CONCATENATE("R2C",'Mapa de Riesgos'!$O$24),"")</f>
        <v/>
      </c>
      <c r="AA37" s="68" t="str">
        <f>IF(AND('Mapa de Riesgos'!$Y$25="Baja",'Mapa de Riesgos'!$AA$25="Moderado"),CONCATENATE("R2C",'Mapa de Riesgos'!$O$25),"")</f>
        <v/>
      </c>
      <c r="AB37" s="51" t="str">
        <f>IF(AND('Mapa de Riesgos'!$Y$19="Baja",'Mapa de Riesgos'!$AA$19="Mayor"),CONCATENATE("R2C",'Mapa de Riesgos'!$O$19),"")</f>
        <v/>
      </c>
      <c r="AC37" s="52" t="str">
        <f>IF(AND('Mapa de Riesgos'!$Y$21="Baja",'Mapa de Riesgos'!$AA$21="Mayor"),CONCATENATE("R2C",'Mapa de Riesgos'!$O$21),"")</f>
        <v/>
      </c>
      <c r="AD37" s="52" t="str">
        <f>IF(AND('Mapa de Riesgos'!$Y$22="Baja",'Mapa de Riesgos'!$AA$22="Mayor"),CONCATENATE("R2C",'Mapa de Riesgos'!$O$22),"")</f>
        <v/>
      </c>
      <c r="AE37" s="52" t="str">
        <f>IF(AND('Mapa de Riesgos'!$Y$23="Baja",'Mapa de Riesgos'!$AA$23="Mayor"),CONCATENATE("R2C",'Mapa de Riesgos'!$O$23),"")</f>
        <v/>
      </c>
      <c r="AF37" s="52" t="str">
        <f>IF(AND('Mapa de Riesgos'!$Y$24="Baja",'Mapa de Riesgos'!$AA$24="Mayor"),CONCATENATE("R2C",'Mapa de Riesgos'!$O$24),"")</f>
        <v/>
      </c>
      <c r="AG37" s="53" t="str">
        <f>IF(AND('Mapa de Riesgos'!$Y$25="Baja",'Mapa de Riesgos'!$AA$25="Mayor"),CONCATENATE("R2C",'Mapa de Riesgos'!$O$25),"")</f>
        <v/>
      </c>
      <c r="AH37" s="54" t="str">
        <f>IF(AND('Mapa de Riesgos'!$Y$19="Baja",'Mapa de Riesgos'!$AA$19="Catastrófico"),CONCATENATE("R2C",'Mapa de Riesgos'!$O$19),"")</f>
        <v/>
      </c>
      <c r="AI37" s="55" t="str">
        <f>IF(AND('Mapa de Riesgos'!$Y$21="Baja",'Mapa de Riesgos'!$AA$21="Catastrófico"),CONCATENATE("R2C",'Mapa de Riesgos'!$O$21),"")</f>
        <v/>
      </c>
      <c r="AJ37" s="55" t="str">
        <f>IF(AND('Mapa de Riesgos'!$Y$22="Baja",'Mapa de Riesgos'!$AA$22="Catastrófico"),CONCATENATE("R2C",'Mapa de Riesgos'!$O$22),"")</f>
        <v/>
      </c>
      <c r="AK37" s="55" t="str">
        <f>IF(AND('Mapa de Riesgos'!$Y$23="Baja",'Mapa de Riesgos'!$AA$23="Catastrófico"),CONCATENATE("R2C",'Mapa de Riesgos'!$O$23),"")</f>
        <v/>
      </c>
      <c r="AL37" s="55" t="str">
        <f>IF(AND('Mapa de Riesgos'!$Y$24="Baja",'Mapa de Riesgos'!$AA$24="Catastrófico"),CONCATENATE("R2C",'Mapa de Riesgos'!$O$24),"")</f>
        <v/>
      </c>
      <c r="AM37" s="56" t="str">
        <f>IF(AND('Mapa de Riesgos'!$Y$25="Baja",'Mapa de Riesgos'!$AA$25="Catastrófico"),CONCATENATE("R2C",'Mapa de Riesgos'!$O$25),"")</f>
        <v/>
      </c>
      <c r="AN37" s="82"/>
      <c r="AO37" s="624"/>
      <c r="AP37" s="625"/>
      <c r="AQ37" s="625"/>
      <c r="AR37" s="625"/>
      <c r="AS37" s="625"/>
      <c r="AT37" s="626"/>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x14ac:dyDescent="0.25">
      <c r="A38" s="82"/>
      <c r="B38" s="505"/>
      <c r="C38" s="505"/>
      <c r="D38" s="506"/>
      <c r="E38" s="604"/>
      <c r="F38" s="603"/>
      <c r="G38" s="603"/>
      <c r="H38" s="603"/>
      <c r="I38" s="603"/>
      <c r="J38" s="75" t="str">
        <f>IF(AND('Mapa de Riesgos'!$Y$26="Baja",'Mapa de Riesgos'!$AA$26="Leve"),CONCATENATE("R3C",'Mapa de Riesgos'!$O$26),"")</f>
        <v/>
      </c>
      <c r="K38" s="76" t="str">
        <f>IF(AND('Mapa de Riesgos'!$Y$27="Baja",'Mapa de Riesgos'!$AA$27="Leve"),CONCATENATE("R3C",'Mapa de Riesgos'!$O$27),"")</f>
        <v/>
      </c>
      <c r="L38" s="76" t="str">
        <f>IF(AND('Mapa de Riesgos'!$Y$28="Baja",'Mapa de Riesgos'!$AA$28="Leve"),CONCATENATE("R3C",'Mapa de Riesgos'!$O$28),"")</f>
        <v/>
      </c>
      <c r="M38" s="76" t="str">
        <f>IF(AND('Mapa de Riesgos'!$Y$29="Baja",'Mapa de Riesgos'!$AA$29="Leve"),CONCATENATE("R3C",'Mapa de Riesgos'!$O$29),"")</f>
        <v/>
      </c>
      <c r="N38" s="76" t="str">
        <f>IF(AND('Mapa de Riesgos'!$Y$30="Baja",'Mapa de Riesgos'!$AA$30="Leve"),CONCATENATE("R3C",'Mapa de Riesgos'!$O$30),"")</f>
        <v/>
      </c>
      <c r="O38" s="77" t="str">
        <f>IF(AND('Mapa de Riesgos'!$Y$31="Baja",'Mapa de Riesgos'!$AA$31="Leve"),CONCATENATE("R3C",'Mapa de Riesgos'!$O$31),"")</f>
        <v/>
      </c>
      <c r="P38" s="66" t="str">
        <f>IF(AND('Mapa de Riesgos'!$Y$26="Baja",'Mapa de Riesgos'!$AA$26="Menor"),CONCATENATE("R3C",'Mapa de Riesgos'!$O$26),"")</f>
        <v/>
      </c>
      <c r="Q38" s="67" t="str">
        <f>IF(AND('Mapa de Riesgos'!$Y$27="Baja",'Mapa de Riesgos'!$AA$27="Menor"),CONCATENATE("R3C",'Mapa de Riesgos'!$O$27),"")</f>
        <v/>
      </c>
      <c r="R38" s="67" t="str">
        <f>IF(AND('Mapa de Riesgos'!$Y$28="Baja",'Mapa de Riesgos'!$AA$28="Menor"),CONCATENATE("R3C",'Mapa de Riesgos'!$O$28),"")</f>
        <v/>
      </c>
      <c r="S38" s="67" t="str">
        <f>IF(AND('Mapa de Riesgos'!$Y$29="Baja",'Mapa de Riesgos'!$AA$29="Menor"),CONCATENATE("R3C",'Mapa de Riesgos'!$O$29),"")</f>
        <v/>
      </c>
      <c r="T38" s="67" t="str">
        <f>IF(AND('Mapa de Riesgos'!$Y$30="Baja",'Mapa de Riesgos'!$AA$30="Menor"),CONCATENATE("R3C",'Mapa de Riesgos'!$O$30),"")</f>
        <v/>
      </c>
      <c r="U38" s="68" t="str">
        <f>IF(AND('Mapa de Riesgos'!$Y$31="Baja",'Mapa de Riesgos'!$AA$31="Menor"),CONCATENATE("R3C",'Mapa de Riesgos'!$O$31),"")</f>
        <v/>
      </c>
      <c r="V38" s="66" t="str">
        <f>IF(AND('Mapa de Riesgos'!$Y$26="Baja",'Mapa de Riesgos'!$AA$26="Moderado"),CONCATENATE("R3C",'Mapa de Riesgos'!$O$26),"")</f>
        <v/>
      </c>
      <c r="W38" s="67" t="str">
        <f>IF(AND('Mapa de Riesgos'!$Y$27="Baja",'Mapa de Riesgos'!$AA$27="Moderado"),CONCATENATE("R3C",'Mapa de Riesgos'!$O$27),"")</f>
        <v/>
      </c>
      <c r="X38" s="67" t="str">
        <f>IF(AND('Mapa de Riesgos'!$Y$28="Baja",'Mapa de Riesgos'!$AA$28="Moderado"),CONCATENATE("R3C",'Mapa de Riesgos'!$O$28),"")</f>
        <v/>
      </c>
      <c r="Y38" s="67" t="str">
        <f>IF(AND('Mapa de Riesgos'!$Y$29="Baja",'Mapa de Riesgos'!$AA$29="Moderado"),CONCATENATE("R3C",'Mapa de Riesgos'!$O$29),"")</f>
        <v/>
      </c>
      <c r="Z38" s="67" t="str">
        <f>IF(AND('Mapa de Riesgos'!$Y$30="Baja",'Mapa de Riesgos'!$AA$30="Moderado"),CONCATENATE("R3C",'Mapa de Riesgos'!$O$30),"")</f>
        <v/>
      </c>
      <c r="AA38" s="68" t="str">
        <f>IF(AND('Mapa de Riesgos'!$Y$31="Baja",'Mapa de Riesgos'!$AA$31="Moderado"),CONCATENATE("R3C",'Mapa de Riesgos'!$O$31),"")</f>
        <v/>
      </c>
      <c r="AB38" s="51" t="str">
        <f>IF(AND('Mapa de Riesgos'!$Y$26="Baja",'Mapa de Riesgos'!$AA$26="Mayor"),CONCATENATE("R3C",'Mapa de Riesgos'!$O$26),"")</f>
        <v>R3C1</v>
      </c>
      <c r="AC38" s="52" t="str">
        <f>IF(AND('Mapa de Riesgos'!$Y$27="Baja",'Mapa de Riesgos'!$AA$27="Mayor"),CONCATENATE("R3C",'Mapa de Riesgos'!$O$27),"")</f>
        <v/>
      </c>
      <c r="AD38" s="52" t="str">
        <f>IF(AND('Mapa de Riesgos'!$Y$28="Baja",'Mapa de Riesgos'!$AA$28="Mayor"),CONCATENATE("R3C",'Mapa de Riesgos'!$O$28),"")</f>
        <v/>
      </c>
      <c r="AE38" s="52" t="str">
        <f>IF(AND('Mapa de Riesgos'!$Y$29="Baja",'Mapa de Riesgos'!$AA$29="Mayor"),CONCATENATE("R3C",'Mapa de Riesgos'!$O$29),"")</f>
        <v/>
      </c>
      <c r="AF38" s="52" t="str">
        <f>IF(AND('Mapa de Riesgos'!$Y$30="Baja",'Mapa de Riesgos'!$AA$30="Mayor"),CONCATENATE("R3C",'Mapa de Riesgos'!$O$30),"")</f>
        <v/>
      </c>
      <c r="AG38" s="53" t="str">
        <f>IF(AND('Mapa de Riesgos'!$Y$31="Baja",'Mapa de Riesgos'!$AA$31="Mayor"),CONCATENATE("R3C",'Mapa de Riesgos'!$O$31),"")</f>
        <v/>
      </c>
      <c r="AH38" s="54" t="str">
        <f>IF(AND('Mapa de Riesgos'!$Y$26="Baja",'Mapa de Riesgos'!$AA$26="Catastrófico"),CONCATENATE("R3C",'Mapa de Riesgos'!$O$26),"")</f>
        <v/>
      </c>
      <c r="AI38" s="55" t="str">
        <f>IF(AND('Mapa de Riesgos'!$Y$27="Baja",'Mapa de Riesgos'!$AA$27="Catastrófico"),CONCATENATE("R3C",'Mapa de Riesgos'!$O$27),"")</f>
        <v/>
      </c>
      <c r="AJ38" s="55" t="str">
        <f>IF(AND('Mapa de Riesgos'!$Y$28="Baja",'Mapa de Riesgos'!$AA$28="Catastrófico"),CONCATENATE("R3C",'Mapa de Riesgos'!$O$28),"")</f>
        <v/>
      </c>
      <c r="AK38" s="55" t="str">
        <f>IF(AND('Mapa de Riesgos'!$Y$29="Baja",'Mapa de Riesgos'!$AA$29="Catastrófico"),CONCATENATE("R3C",'Mapa de Riesgos'!$O$29),"")</f>
        <v/>
      </c>
      <c r="AL38" s="55" t="str">
        <f>IF(AND('Mapa de Riesgos'!$Y$30="Baja",'Mapa de Riesgos'!$AA$30="Catastrófico"),CONCATENATE("R3C",'Mapa de Riesgos'!$O$30),"")</f>
        <v/>
      </c>
      <c r="AM38" s="56" t="str">
        <f>IF(AND('Mapa de Riesgos'!$Y$31="Baja",'Mapa de Riesgos'!$AA$31="Catastrófico"),CONCATENATE("R3C",'Mapa de Riesgos'!$O$31),"")</f>
        <v/>
      </c>
      <c r="AN38" s="82"/>
      <c r="AO38" s="624"/>
      <c r="AP38" s="625"/>
      <c r="AQ38" s="625"/>
      <c r="AR38" s="625"/>
      <c r="AS38" s="625"/>
      <c r="AT38" s="626"/>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x14ac:dyDescent="0.25">
      <c r="A39" s="82"/>
      <c r="B39" s="505"/>
      <c r="C39" s="505"/>
      <c r="D39" s="506"/>
      <c r="E39" s="604"/>
      <c r="F39" s="603"/>
      <c r="G39" s="603"/>
      <c r="H39" s="603"/>
      <c r="I39" s="603"/>
      <c r="J39" s="75" t="str">
        <f>IF(AND('Mapa de Riesgos'!$Y$32="Baja",'Mapa de Riesgos'!$AA$32="Leve"),CONCATENATE("R4C",'Mapa de Riesgos'!$O$32),"")</f>
        <v/>
      </c>
      <c r="K39" s="76" t="str">
        <f>IF(AND('Mapa de Riesgos'!$Y$33="Baja",'Mapa de Riesgos'!$AA$33="Leve"),CONCATENATE("R4C",'Mapa de Riesgos'!$O$33),"")</f>
        <v/>
      </c>
      <c r="L39" s="76" t="str">
        <f>IF(AND('Mapa de Riesgos'!$Y$34="Baja",'Mapa de Riesgos'!$AA$34="Leve"),CONCATENATE("R4C",'Mapa de Riesgos'!$O$34),"")</f>
        <v/>
      </c>
      <c r="M39" s="76" t="str">
        <f>IF(AND('Mapa de Riesgos'!$Y$35="Baja",'Mapa de Riesgos'!$AA$35="Leve"),CONCATENATE("R4C",'Mapa de Riesgos'!$O$35),"")</f>
        <v/>
      </c>
      <c r="N39" s="76" t="str">
        <f>IF(AND('Mapa de Riesgos'!$Y$36="Baja",'Mapa de Riesgos'!$AA$36="Leve"),CONCATENATE("R4C",'Mapa de Riesgos'!$O$36),"")</f>
        <v/>
      </c>
      <c r="O39" s="77" t="str">
        <f>IF(AND('Mapa de Riesgos'!$Y$37="Baja",'Mapa de Riesgos'!$AA$37="Leve"),CONCATENATE("R4C",'Mapa de Riesgos'!$O$37),"")</f>
        <v/>
      </c>
      <c r="P39" s="66" t="str">
        <f>IF(AND('Mapa de Riesgos'!$Y$32="Baja",'Mapa de Riesgos'!$AA$32="Menor"),CONCATENATE("R4C",'Mapa de Riesgos'!$O$32),"")</f>
        <v/>
      </c>
      <c r="Q39" s="67" t="str">
        <f>IF(AND('Mapa de Riesgos'!$Y$33="Baja",'Mapa de Riesgos'!$AA$33="Menor"),CONCATENATE("R4C",'Mapa de Riesgos'!$O$33),"")</f>
        <v/>
      </c>
      <c r="R39" s="67" t="str">
        <f>IF(AND('Mapa de Riesgos'!$Y$34="Baja",'Mapa de Riesgos'!$AA$34="Menor"),CONCATENATE("R4C",'Mapa de Riesgos'!$O$34),"")</f>
        <v/>
      </c>
      <c r="S39" s="67" t="str">
        <f>IF(AND('Mapa de Riesgos'!$Y$35="Baja",'Mapa de Riesgos'!$AA$35="Menor"),CONCATENATE("R4C",'Mapa de Riesgos'!$O$35),"")</f>
        <v/>
      </c>
      <c r="T39" s="67" t="str">
        <f>IF(AND('Mapa de Riesgos'!$Y$36="Baja",'Mapa de Riesgos'!$AA$36="Menor"),CONCATENATE("R4C",'Mapa de Riesgos'!$O$36),"")</f>
        <v/>
      </c>
      <c r="U39" s="68" t="str">
        <f>IF(AND('Mapa de Riesgos'!$Y$37="Baja",'Mapa de Riesgos'!$AA$37="Menor"),CONCATENATE("R4C",'Mapa de Riesgos'!$O$37),"")</f>
        <v/>
      </c>
      <c r="V39" s="66" t="str">
        <f>IF(AND('Mapa de Riesgos'!$Y$32="Baja",'Mapa de Riesgos'!$AA$32="Moderado"),CONCATENATE("R4C",'Mapa de Riesgos'!$O$32),"")</f>
        <v>R4C1</v>
      </c>
      <c r="W39" s="67" t="str">
        <f>IF(AND('Mapa de Riesgos'!$Y$33="Baja",'Mapa de Riesgos'!$AA$33="Moderado"),CONCATENATE("R4C",'Mapa de Riesgos'!$O$33),"")</f>
        <v/>
      </c>
      <c r="X39" s="67" t="str">
        <f>IF(AND('Mapa de Riesgos'!$Y$34="Baja",'Mapa de Riesgos'!$AA$34="Moderado"),CONCATENATE("R4C",'Mapa de Riesgos'!$O$34),"")</f>
        <v/>
      </c>
      <c r="Y39" s="67" t="str">
        <f>IF(AND('Mapa de Riesgos'!$Y$35="Baja",'Mapa de Riesgos'!$AA$35="Moderado"),CONCATENATE("R4C",'Mapa de Riesgos'!$O$35),"")</f>
        <v/>
      </c>
      <c r="Z39" s="67" t="str">
        <f>IF(AND('Mapa de Riesgos'!$Y$36="Baja",'Mapa de Riesgos'!$AA$36="Moderado"),CONCATENATE("R4C",'Mapa de Riesgos'!$O$36),"")</f>
        <v/>
      </c>
      <c r="AA39" s="68" t="str">
        <f>IF(AND('Mapa de Riesgos'!$Y$37="Baja",'Mapa de Riesgos'!$AA$37="Moderado"),CONCATENATE("R4C",'Mapa de Riesgos'!$O$37),"")</f>
        <v/>
      </c>
      <c r="AB39" s="51" t="str">
        <f>IF(AND('Mapa de Riesgos'!$Y$32="Baja",'Mapa de Riesgos'!$AA$32="Mayor"),CONCATENATE("R4C",'Mapa de Riesgos'!$O$32),"")</f>
        <v/>
      </c>
      <c r="AC39" s="52" t="str">
        <f>IF(AND('Mapa de Riesgos'!$Y$33="Baja",'Mapa de Riesgos'!$AA$33="Mayor"),CONCATENATE("R4C",'Mapa de Riesgos'!$O$33),"")</f>
        <v/>
      </c>
      <c r="AD39" s="52" t="str">
        <f>IF(AND('Mapa de Riesgos'!$Y$34="Baja",'Mapa de Riesgos'!$AA$34="Mayor"),CONCATENATE("R4C",'Mapa de Riesgos'!$O$34),"")</f>
        <v/>
      </c>
      <c r="AE39" s="52" t="str">
        <f>IF(AND('Mapa de Riesgos'!$Y$35="Baja",'Mapa de Riesgos'!$AA$35="Mayor"),CONCATENATE("R4C",'Mapa de Riesgos'!$O$35),"")</f>
        <v/>
      </c>
      <c r="AF39" s="52" t="str">
        <f>IF(AND('Mapa de Riesgos'!$Y$36="Baja",'Mapa de Riesgos'!$AA$36="Mayor"),CONCATENATE("R4C",'Mapa de Riesgos'!$O$36),"")</f>
        <v/>
      </c>
      <c r="AG39" s="53" t="str">
        <f>IF(AND('Mapa de Riesgos'!$Y$37="Baja",'Mapa de Riesgos'!$AA$37="Mayor"),CONCATENATE("R4C",'Mapa de Riesgos'!$O$37),"")</f>
        <v/>
      </c>
      <c r="AH39" s="54" t="str">
        <f>IF(AND('Mapa de Riesgos'!$Y$32="Baja",'Mapa de Riesgos'!$AA$32="Catastrófico"),CONCATENATE("R4C",'Mapa de Riesgos'!$O$32),"")</f>
        <v/>
      </c>
      <c r="AI39" s="55" t="str">
        <f>IF(AND('Mapa de Riesgos'!$Y$33="Baja",'Mapa de Riesgos'!$AA$33="Catastrófico"),CONCATENATE("R4C",'Mapa de Riesgos'!$O$33),"")</f>
        <v/>
      </c>
      <c r="AJ39" s="55" t="str">
        <f>IF(AND('Mapa de Riesgos'!$Y$34="Baja",'Mapa de Riesgos'!$AA$34="Catastrófico"),CONCATENATE("R4C",'Mapa de Riesgos'!$O$34),"")</f>
        <v/>
      </c>
      <c r="AK39" s="55" t="str">
        <f>IF(AND('Mapa de Riesgos'!$Y$35="Baja",'Mapa de Riesgos'!$AA$35="Catastrófico"),CONCATENATE("R4C",'Mapa de Riesgos'!$O$35),"")</f>
        <v/>
      </c>
      <c r="AL39" s="55" t="str">
        <f>IF(AND('Mapa de Riesgos'!$Y$36="Baja",'Mapa de Riesgos'!$AA$36="Catastrófico"),CONCATENATE("R4C",'Mapa de Riesgos'!$O$36),"")</f>
        <v/>
      </c>
      <c r="AM39" s="56" t="str">
        <f>IF(AND('Mapa de Riesgos'!$Y$37="Baja",'Mapa de Riesgos'!$AA$37="Catastrófico"),CONCATENATE("R4C",'Mapa de Riesgos'!$O$37),"")</f>
        <v/>
      </c>
      <c r="AN39" s="82"/>
      <c r="AO39" s="624"/>
      <c r="AP39" s="625"/>
      <c r="AQ39" s="625"/>
      <c r="AR39" s="625"/>
      <c r="AS39" s="625"/>
      <c r="AT39" s="626"/>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x14ac:dyDescent="0.25">
      <c r="A40" s="82"/>
      <c r="B40" s="505"/>
      <c r="C40" s="505"/>
      <c r="D40" s="506"/>
      <c r="E40" s="604"/>
      <c r="F40" s="603"/>
      <c r="G40" s="603"/>
      <c r="H40" s="603"/>
      <c r="I40" s="603"/>
      <c r="J40" s="75" t="str">
        <f>IF(AND('Mapa de Riesgos'!$Y$38="Baja",'Mapa de Riesgos'!$AA$38="Leve"),CONCATENATE("R5C",'Mapa de Riesgos'!$O$38),"")</f>
        <v/>
      </c>
      <c r="K40" s="76" t="str">
        <f>IF(AND('Mapa de Riesgos'!$Y$39="Baja",'Mapa de Riesgos'!$AA$39="Leve"),CONCATENATE("R5C",'Mapa de Riesgos'!$O$39),"")</f>
        <v/>
      </c>
      <c r="L40" s="76" t="str">
        <f>IF(AND('Mapa de Riesgos'!$Y$40="Baja",'Mapa de Riesgos'!$AA$40="Leve"),CONCATENATE("R5C",'Mapa de Riesgos'!$O$40),"")</f>
        <v/>
      </c>
      <c r="M40" s="76" t="str">
        <f>IF(AND('Mapa de Riesgos'!$Y$41="Baja",'Mapa de Riesgos'!$AA$41="Leve"),CONCATENATE("R5C",'Mapa de Riesgos'!$O$41),"")</f>
        <v/>
      </c>
      <c r="N40" s="76" t="str">
        <f>IF(AND('Mapa de Riesgos'!$Y$42="Baja",'Mapa de Riesgos'!$AA$42="Leve"),CONCATENATE("R5C",'Mapa de Riesgos'!$O$42),"")</f>
        <v/>
      </c>
      <c r="O40" s="77" t="str">
        <f>IF(AND('Mapa de Riesgos'!$Y$43="Baja",'Mapa de Riesgos'!$AA$43="Leve"),CONCATENATE("R5C",'Mapa de Riesgos'!$O$43),"")</f>
        <v/>
      </c>
      <c r="P40" s="66" t="str">
        <f>IF(AND('Mapa de Riesgos'!$Y$38="Baja",'Mapa de Riesgos'!$AA$38="Menor"),CONCATENATE("R5C",'Mapa de Riesgos'!$O$38),"")</f>
        <v/>
      </c>
      <c r="Q40" s="67" t="str">
        <f>IF(AND('Mapa de Riesgos'!$Y$39="Baja",'Mapa de Riesgos'!$AA$39="Menor"),CONCATENATE("R5C",'Mapa de Riesgos'!$O$39),"")</f>
        <v/>
      </c>
      <c r="R40" s="67" t="str">
        <f>IF(AND('Mapa de Riesgos'!$Y$40="Baja",'Mapa de Riesgos'!$AA$40="Menor"),CONCATENATE("R5C",'Mapa de Riesgos'!$O$40),"")</f>
        <v/>
      </c>
      <c r="S40" s="67" t="str">
        <f>IF(AND('Mapa de Riesgos'!$Y$41="Baja",'Mapa de Riesgos'!$AA$41="Menor"),CONCATENATE("R5C",'Mapa de Riesgos'!$O$41),"")</f>
        <v/>
      </c>
      <c r="T40" s="67" t="str">
        <f>IF(AND('Mapa de Riesgos'!$Y$42="Baja",'Mapa de Riesgos'!$AA$42="Menor"),CONCATENATE("R5C",'Mapa de Riesgos'!$O$42),"")</f>
        <v/>
      </c>
      <c r="U40" s="68" t="str">
        <f>IF(AND('Mapa de Riesgos'!$Y$43="Baja",'Mapa de Riesgos'!$AA$43="Menor"),CONCATENATE("R5C",'Mapa de Riesgos'!$O$43),"")</f>
        <v/>
      </c>
      <c r="V40" s="66" t="str">
        <f>IF(AND('Mapa de Riesgos'!$Y$38="Baja",'Mapa de Riesgos'!$AA$38="Moderado"),CONCATENATE("R5C",'Mapa de Riesgos'!$O$38),"")</f>
        <v>R5C1</v>
      </c>
      <c r="W40" s="67" t="str">
        <f>IF(AND('Mapa de Riesgos'!$Y$39="Baja",'Mapa de Riesgos'!$AA$39="Moderado"),CONCATENATE("R5C",'Mapa de Riesgos'!$O$39),"")</f>
        <v/>
      </c>
      <c r="X40" s="67" t="str">
        <f>IF(AND('Mapa de Riesgos'!$Y$40="Baja",'Mapa de Riesgos'!$AA$40="Moderado"),CONCATENATE("R5C",'Mapa de Riesgos'!$O$40),"")</f>
        <v/>
      </c>
      <c r="Y40" s="67" t="str">
        <f>IF(AND('Mapa de Riesgos'!$Y$41="Baja",'Mapa de Riesgos'!$AA$41="Moderado"),CONCATENATE("R5C",'Mapa de Riesgos'!$O$41),"")</f>
        <v/>
      </c>
      <c r="Z40" s="67" t="str">
        <f>IF(AND('Mapa de Riesgos'!$Y$42="Baja",'Mapa de Riesgos'!$AA$42="Moderado"),CONCATENATE("R5C",'Mapa de Riesgos'!$O$42),"")</f>
        <v/>
      </c>
      <c r="AA40" s="68" t="str">
        <f>IF(AND('Mapa de Riesgos'!$Y$43="Baja",'Mapa de Riesgos'!$AA$43="Moderado"),CONCATENATE("R5C",'Mapa de Riesgos'!$O$43),"")</f>
        <v/>
      </c>
      <c r="AB40" s="51" t="str">
        <f>IF(AND('Mapa de Riesgos'!$Y$38="Baja",'Mapa de Riesgos'!$AA$38="Mayor"),CONCATENATE("R5C",'Mapa de Riesgos'!$O$38),"")</f>
        <v/>
      </c>
      <c r="AC40" s="52" t="str">
        <f>IF(AND('Mapa de Riesgos'!$Y$39="Baja",'Mapa de Riesgos'!$AA$39="Mayor"),CONCATENATE("R5C",'Mapa de Riesgos'!$O$39),"")</f>
        <v/>
      </c>
      <c r="AD40" s="52" t="str">
        <f>IF(AND('Mapa de Riesgos'!$Y$40="Baja",'Mapa de Riesgos'!$AA$40="Mayor"),CONCATENATE("R5C",'Mapa de Riesgos'!$O$40),"")</f>
        <v/>
      </c>
      <c r="AE40" s="52" t="str">
        <f>IF(AND('Mapa de Riesgos'!$Y$41="Baja",'Mapa de Riesgos'!$AA$41="Mayor"),CONCATENATE("R5C",'Mapa de Riesgos'!$O$41),"")</f>
        <v/>
      </c>
      <c r="AF40" s="52" t="str">
        <f>IF(AND('Mapa de Riesgos'!$Y$42="Baja",'Mapa de Riesgos'!$AA$42="Mayor"),CONCATENATE("R5C",'Mapa de Riesgos'!$O$42),"")</f>
        <v/>
      </c>
      <c r="AG40" s="53" t="str">
        <f>IF(AND('Mapa de Riesgos'!$Y$43="Baja",'Mapa de Riesgos'!$AA$43="Mayor"),CONCATENATE("R5C",'Mapa de Riesgos'!$O$43),"")</f>
        <v/>
      </c>
      <c r="AH40" s="54" t="str">
        <f>IF(AND('Mapa de Riesgos'!$Y$38="Baja",'Mapa de Riesgos'!$AA$38="Catastrófico"),CONCATENATE("R5C",'Mapa de Riesgos'!$O$38),"")</f>
        <v/>
      </c>
      <c r="AI40" s="55" t="str">
        <f>IF(AND('Mapa de Riesgos'!$Y$39="Baja",'Mapa de Riesgos'!$AA$39="Catastrófico"),CONCATENATE("R5C",'Mapa de Riesgos'!$O$39),"")</f>
        <v/>
      </c>
      <c r="AJ40" s="55" t="str">
        <f>IF(AND('Mapa de Riesgos'!$Y$40="Baja",'Mapa de Riesgos'!$AA$40="Catastrófico"),CONCATENATE("R5C",'Mapa de Riesgos'!$O$40),"")</f>
        <v/>
      </c>
      <c r="AK40" s="55" t="str">
        <f>IF(AND('Mapa de Riesgos'!$Y$41="Baja",'Mapa de Riesgos'!$AA$41="Catastrófico"),CONCATENATE("R5C",'Mapa de Riesgos'!$O$41),"")</f>
        <v/>
      </c>
      <c r="AL40" s="55" t="str">
        <f>IF(AND('Mapa de Riesgos'!$Y$42="Baja",'Mapa de Riesgos'!$AA$42="Catastrófico"),CONCATENATE("R5C",'Mapa de Riesgos'!$O$42),"")</f>
        <v/>
      </c>
      <c r="AM40" s="56" t="str">
        <f>IF(AND('Mapa de Riesgos'!$Y$43="Baja",'Mapa de Riesgos'!$AA$43="Catastrófico"),CONCATENATE("R5C",'Mapa de Riesgos'!$O$43),"")</f>
        <v/>
      </c>
      <c r="AN40" s="82"/>
      <c r="AO40" s="624"/>
      <c r="AP40" s="625"/>
      <c r="AQ40" s="625"/>
      <c r="AR40" s="625"/>
      <c r="AS40" s="625"/>
      <c r="AT40" s="626"/>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x14ac:dyDescent="0.25">
      <c r="A41" s="82"/>
      <c r="B41" s="505"/>
      <c r="C41" s="505"/>
      <c r="D41" s="506"/>
      <c r="E41" s="604"/>
      <c r="F41" s="603"/>
      <c r="G41" s="603"/>
      <c r="H41" s="603"/>
      <c r="I41" s="603"/>
      <c r="J41" s="75" t="str">
        <f>IF(AND('Mapa de Riesgos'!$Y$44="Baja",'Mapa de Riesgos'!$AA$44="Leve"),CONCATENATE("R6C",'Mapa de Riesgos'!$O$44),"")</f>
        <v/>
      </c>
      <c r="K41" s="76" t="str">
        <f>IF(AND('Mapa de Riesgos'!$Y$45="Baja",'Mapa de Riesgos'!$AA$45="Leve"),CONCATENATE("R6C",'Mapa de Riesgos'!$O$45),"")</f>
        <v/>
      </c>
      <c r="L41" s="76" t="str">
        <f>IF(AND('Mapa de Riesgos'!$Y$46="Baja",'Mapa de Riesgos'!$AA$46="Leve"),CONCATENATE("R6C",'Mapa de Riesgos'!$O$46),"")</f>
        <v/>
      </c>
      <c r="M41" s="76" t="str">
        <f>IF(AND('Mapa de Riesgos'!$Y$47="Baja",'Mapa de Riesgos'!$AA$47="Leve"),CONCATENATE("R6C",'Mapa de Riesgos'!$O$47),"")</f>
        <v/>
      </c>
      <c r="N41" s="76" t="str">
        <f>IF(AND('Mapa de Riesgos'!$Y$48="Baja",'Mapa de Riesgos'!$AA$48="Leve"),CONCATENATE("R6C",'Mapa de Riesgos'!$O$48),"")</f>
        <v/>
      </c>
      <c r="O41" s="77" t="str">
        <f>IF(AND('Mapa de Riesgos'!$Y$49="Baja",'Mapa de Riesgos'!$AA$49="Leve"),CONCATENATE("R6C",'Mapa de Riesgos'!$O$49),"")</f>
        <v/>
      </c>
      <c r="P41" s="66" t="str">
        <f>IF(AND('Mapa de Riesgos'!$Y$44="Baja",'Mapa de Riesgos'!$AA$44="Menor"),CONCATENATE("R6C",'Mapa de Riesgos'!$O$44),"")</f>
        <v/>
      </c>
      <c r="Q41" s="67" t="str">
        <f>IF(AND('Mapa de Riesgos'!$Y$45="Baja",'Mapa de Riesgos'!$AA$45="Menor"),CONCATENATE("R6C",'Mapa de Riesgos'!$O$45),"")</f>
        <v/>
      </c>
      <c r="R41" s="67" t="str">
        <f>IF(AND('Mapa de Riesgos'!$Y$46="Baja",'Mapa de Riesgos'!$AA$46="Menor"),CONCATENATE("R6C",'Mapa de Riesgos'!$O$46),"")</f>
        <v/>
      </c>
      <c r="S41" s="67" t="str">
        <f>IF(AND('Mapa de Riesgos'!$Y$47="Baja",'Mapa de Riesgos'!$AA$47="Menor"),CONCATENATE("R6C",'Mapa de Riesgos'!$O$47),"")</f>
        <v/>
      </c>
      <c r="T41" s="67" t="str">
        <f>IF(AND('Mapa de Riesgos'!$Y$48="Baja",'Mapa de Riesgos'!$AA$48="Menor"),CONCATENATE("R6C",'Mapa de Riesgos'!$O$48),"")</f>
        <v/>
      </c>
      <c r="U41" s="68" t="str">
        <f>IF(AND('Mapa de Riesgos'!$Y$49="Baja",'Mapa de Riesgos'!$AA$49="Menor"),CONCATENATE("R6C",'Mapa de Riesgos'!$O$49),"")</f>
        <v/>
      </c>
      <c r="V41" s="66" t="str">
        <f>IF(AND('Mapa de Riesgos'!$Y$44="Baja",'Mapa de Riesgos'!$AA$44="Moderado"),CONCATENATE("R6C",'Mapa de Riesgos'!$O$44),"")</f>
        <v/>
      </c>
      <c r="W41" s="67" t="str">
        <f>IF(AND('Mapa de Riesgos'!$Y$45="Baja",'Mapa de Riesgos'!$AA$45="Moderado"),CONCATENATE("R6C",'Mapa de Riesgos'!$O$45),"")</f>
        <v/>
      </c>
      <c r="X41" s="67" t="str">
        <f>IF(AND('Mapa de Riesgos'!$Y$46="Baja",'Mapa de Riesgos'!$AA$46="Moderado"),CONCATENATE("R6C",'Mapa de Riesgos'!$O$46),"")</f>
        <v/>
      </c>
      <c r="Y41" s="67" t="str">
        <f>IF(AND('Mapa de Riesgos'!$Y$47="Baja",'Mapa de Riesgos'!$AA$47="Moderado"),CONCATENATE("R6C",'Mapa de Riesgos'!$O$47),"")</f>
        <v/>
      </c>
      <c r="Z41" s="67" t="str">
        <f>IF(AND('Mapa de Riesgos'!$Y$48="Baja",'Mapa de Riesgos'!$AA$48="Moderado"),CONCATENATE("R6C",'Mapa de Riesgos'!$O$48),"")</f>
        <v/>
      </c>
      <c r="AA41" s="68" t="str">
        <f>IF(AND('Mapa de Riesgos'!$Y$49="Baja",'Mapa de Riesgos'!$AA$49="Moderado"),CONCATENATE("R6C",'Mapa de Riesgos'!$O$49),"")</f>
        <v/>
      </c>
      <c r="AB41" s="51" t="str">
        <f>IF(AND('Mapa de Riesgos'!$Y$44="Baja",'Mapa de Riesgos'!$AA$44="Mayor"),CONCATENATE("R6C",'Mapa de Riesgos'!$O$44),"")</f>
        <v/>
      </c>
      <c r="AC41" s="52" t="str">
        <f>IF(AND('Mapa de Riesgos'!$Y$45="Baja",'Mapa de Riesgos'!$AA$45="Mayor"),CONCATENATE("R6C",'Mapa de Riesgos'!$O$45),"")</f>
        <v/>
      </c>
      <c r="AD41" s="52" t="str">
        <f>IF(AND('Mapa de Riesgos'!$Y$46="Baja",'Mapa de Riesgos'!$AA$46="Mayor"),CONCATENATE("R6C",'Mapa de Riesgos'!$O$46),"")</f>
        <v/>
      </c>
      <c r="AE41" s="52" t="str">
        <f>IF(AND('Mapa de Riesgos'!$Y$47="Baja",'Mapa de Riesgos'!$AA$47="Mayor"),CONCATENATE("R6C",'Mapa de Riesgos'!$O$47),"")</f>
        <v/>
      </c>
      <c r="AF41" s="52" t="str">
        <f>IF(AND('Mapa de Riesgos'!$Y$48="Baja",'Mapa de Riesgos'!$AA$48="Mayor"),CONCATENATE("R6C",'Mapa de Riesgos'!$O$48),"")</f>
        <v/>
      </c>
      <c r="AG41" s="53" t="str">
        <f>IF(AND('Mapa de Riesgos'!$Y$49="Baja",'Mapa de Riesgos'!$AA$49="Mayor"),CONCATENATE("R6C",'Mapa de Riesgos'!$O$49),"")</f>
        <v/>
      </c>
      <c r="AH41" s="54" t="str">
        <f>IF(AND('Mapa de Riesgos'!$Y$44="Baja",'Mapa de Riesgos'!$AA$44="Catastrófico"),CONCATENATE("R6C",'Mapa de Riesgos'!$O$44),"")</f>
        <v/>
      </c>
      <c r="AI41" s="55" t="str">
        <f>IF(AND('Mapa de Riesgos'!$Y$45="Baja",'Mapa de Riesgos'!$AA$45="Catastrófico"),CONCATENATE("R6C",'Mapa de Riesgos'!$O$45),"")</f>
        <v/>
      </c>
      <c r="AJ41" s="55" t="str">
        <f>IF(AND('Mapa de Riesgos'!$Y$46="Baja",'Mapa de Riesgos'!$AA$46="Catastrófico"),CONCATENATE("R6C",'Mapa de Riesgos'!$O$46),"")</f>
        <v/>
      </c>
      <c r="AK41" s="55" t="str">
        <f>IF(AND('Mapa de Riesgos'!$Y$47="Baja",'Mapa de Riesgos'!$AA$47="Catastrófico"),CONCATENATE("R6C",'Mapa de Riesgos'!$O$47),"")</f>
        <v/>
      </c>
      <c r="AL41" s="55" t="str">
        <f>IF(AND('Mapa de Riesgos'!$Y$48="Baja",'Mapa de Riesgos'!$AA$48="Catastrófico"),CONCATENATE("R6C",'Mapa de Riesgos'!$O$48),"")</f>
        <v/>
      </c>
      <c r="AM41" s="56" t="str">
        <f>IF(AND('Mapa de Riesgos'!$Y$49="Baja",'Mapa de Riesgos'!$AA$49="Catastrófico"),CONCATENATE("R6C",'Mapa de Riesgos'!$O$49),"")</f>
        <v/>
      </c>
      <c r="AN41" s="82"/>
      <c r="AO41" s="624"/>
      <c r="AP41" s="625"/>
      <c r="AQ41" s="625"/>
      <c r="AR41" s="625"/>
      <c r="AS41" s="625"/>
      <c r="AT41" s="626"/>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x14ac:dyDescent="0.25">
      <c r="A42" s="82"/>
      <c r="B42" s="505"/>
      <c r="C42" s="505"/>
      <c r="D42" s="506"/>
      <c r="E42" s="604"/>
      <c r="F42" s="603"/>
      <c r="G42" s="603"/>
      <c r="H42" s="603"/>
      <c r="I42" s="603"/>
      <c r="J42" s="75" t="str">
        <f>IF(AND('Mapa de Riesgos'!$Y$50="Baja",'Mapa de Riesgos'!$AA$50="Leve"),CONCATENATE("R7C",'Mapa de Riesgos'!$O$50),"")</f>
        <v/>
      </c>
      <c r="K42" s="76" t="str">
        <f>IF(AND('Mapa de Riesgos'!$Y$51="Baja",'Mapa de Riesgos'!$AA$51="Leve"),CONCATENATE("R7C",'Mapa de Riesgos'!$O$51),"")</f>
        <v/>
      </c>
      <c r="L42" s="76" t="str">
        <f>IF(AND('Mapa de Riesgos'!$Y$52="Baja",'Mapa de Riesgos'!$AA$52="Leve"),CONCATENATE("R7C",'Mapa de Riesgos'!$O$52),"")</f>
        <v/>
      </c>
      <c r="M42" s="76" t="str">
        <f>IF(AND('Mapa de Riesgos'!$Y$53="Baja",'Mapa de Riesgos'!$AA$53="Leve"),CONCATENATE("R7C",'Mapa de Riesgos'!$O$53),"")</f>
        <v/>
      </c>
      <c r="N42" s="76" t="str">
        <f>IF(AND('Mapa de Riesgos'!$Y$54="Baja",'Mapa de Riesgos'!$AA$54="Leve"),CONCATENATE("R7C",'Mapa de Riesgos'!$O$54),"")</f>
        <v/>
      </c>
      <c r="O42" s="77" t="str">
        <f>IF(AND('Mapa de Riesgos'!$Y$55="Baja",'Mapa de Riesgos'!$AA$55="Leve"),CONCATENATE("R7C",'Mapa de Riesgos'!$O$55),"")</f>
        <v/>
      </c>
      <c r="P42" s="66" t="str">
        <f>IF(AND('Mapa de Riesgos'!$Y$50="Baja",'Mapa de Riesgos'!$AA$50="Menor"),CONCATENATE("R7C",'Mapa de Riesgos'!$O$50),"")</f>
        <v/>
      </c>
      <c r="Q42" s="67" t="str">
        <f>IF(AND('Mapa de Riesgos'!$Y$51="Baja",'Mapa de Riesgos'!$AA$51="Menor"),CONCATENATE("R7C",'Mapa de Riesgos'!$O$51),"")</f>
        <v/>
      </c>
      <c r="R42" s="67" t="str">
        <f>IF(AND('Mapa de Riesgos'!$Y$52="Baja",'Mapa de Riesgos'!$AA$52="Menor"),CONCATENATE("R7C",'Mapa de Riesgos'!$O$52),"")</f>
        <v/>
      </c>
      <c r="S42" s="67" t="str">
        <f>IF(AND('Mapa de Riesgos'!$Y$53="Baja",'Mapa de Riesgos'!$AA$53="Menor"),CONCATENATE("R7C",'Mapa de Riesgos'!$O$53),"")</f>
        <v/>
      </c>
      <c r="T42" s="67" t="str">
        <f>IF(AND('Mapa de Riesgos'!$Y$54="Baja",'Mapa de Riesgos'!$AA$54="Menor"),CONCATENATE("R7C",'Mapa de Riesgos'!$O$54),"")</f>
        <v/>
      </c>
      <c r="U42" s="68" t="str">
        <f>IF(AND('Mapa de Riesgos'!$Y$55="Baja",'Mapa de Riesgos'!$AA$55="Menor"),CONCATENATE("R7C",'Mapa de Riesgos'!$O$55),"")</f>
        <v/>
      </c>
      <c r="V42" s="66" t="str">
        <f>IF(AND('Mapa de Riesgos'!$Y$50="Baja",'Mapa de Riesgos'!$AA$50="Moderado"),CONCATENATE("R7C",'Mapa de Riesgos'!$O$50),"")</f>
        <v>R7C1</v>
      </c>
      <c r="W42" s="67" t="str">
        <f>IF(AND('Mapa de Riesgos'!$Y$51="Baja",'Mapa de Riesgos'!$AA$51="Moderado"),CONCATENATE("R7C",'Mapa de Riesgos'!$O$51),"")</f>
        <v/>
      </c>
      <c r="X42" s="67" t="str">
        <f>IF(AND('Mapa de Riesgos'!$Y$52="Baja",'Mapa de Riesgos'!$AA$52="Moderado"),CONCATENATE("R7C",'Mapa de Riesgos'!$O$52),"")</f>
        <v/>
      </c>
      <c r="Y42" s="67" t="str">
        <f>IF(AND('Mapa de Riesgos'!$Y$53="Baja",'Mapa de Riesgos'!$AA$53="Moderado"),CONCATENATE("R7C",'Mapa de Riesgos'!$O$53),"")</f>
        <v/>
      </c>
      <c r="Z42" s="67" t="str">
        <f>IF(AND('Mapa de Riesgos'!$Y$54="Baja",'Mapa de Riesgos'!$AA$54="Moderado"),CONCATENATE("R7C",'Mapa de Riesgos'!$O$54),"")</f>
        <v/>
      </c>
      <c r="AA42" s="68" t="str">
        <f>IF(AND('Mapa de Riesgos'!$Y$55="Baja",'Mapa de Riesgos'!$AA$55="Moderado"),CONCATENATE("R7C",'Mapa de Riesgos'!$O$55),"")</f>
        <v/>
      </c>
      <c r="AB42" s="51" t="str">
        <f>IF(AND('Mapa de Riesgos'!$Y$50="Baja",'Mapa de Riesgos'!$AA$50="Mayor"),CONCATENATE("R7C",'Mapa de Riesgos'!$O$50),"")</f>
        <v/>
      </c>
      <c r="AC42" s="52" t="str">
        <f>IF(AND('Mapa de Riesgos'!$Y$51="Baja",'Mapa de Riesgos'!$AA$51="Mayor"),CONCATENATE("R7C",'Mapa de Riesgos'!$O$51),"")</f>
        <v/>
      </c>
      <c r="AD42" s="52" t="str">
        <f>IF(AND('Mapa de Riesgos'!$Y$52="Baja",'Mapa de Riesgos'!$AA$52="Mayor"),CONCATENATE("R7C",'Mapa de Riesgos'!$O$52),"")</f>
        <v/>
      </c>
      <c r="AE42" s="52" t="str">
        <f>IF(AND('Mapa de Riesgos'!$Y$53="Baja",'Mapa de Riesgos'!$AA$53="Mayor"),CONCATENATE("R7C",'Mapa de Riesgos'!$O$53),"")</f>
        <v/>
      </c>
      <c r="AF42" s="52" t="str">
        <f>IF(AND('Mapa de Riesgos'!$Y$54="Baja",'Mapa de Riesgos'!$AA$54="Mayor"),CONCATENATE("R7C",'Mapa de Riesgos'!$O$54),"")</f>
        <v/>
      </c>
      <c r="AG42" s="53" t="str">
        <f>IF(AND('Mapa de Riesgos'!$Y$55="Baja",'Mapa de Riesgos'!$AA$55="Mayor"),CONCATENATE("R7C",'Mapa de Riesgos'!$O$55),"")</f>
        <v/>
      </c>
      <c r="AH42" s="54" t="str">
        <f>IF(AND('Mapa de Riesgos'!$Y$50="Baja",'Mapa de Riesgos'!$AA$50="Catastrófico"),CONCATENATE("R7C",'Mapa de Riesgos'!$O$50),"")</f>
        <v/>
      </c>
      <c r="AI42" s="55" t="str">
        <f>IF(AND('Mapa de Riesgos'!$Y$51="Baja",'Mapa de Riesgos'!$AA$51="Catastrófico"),CONCATENATE("R7C",'Mapa de Riesgos'!$O$51),"")</f>
        <v/>
      </c>
      <c r="AJ42" s="55" t="str">
        <f>IF(AND('Mapa de Riesgos'!$Y$52="Baja",'Mapa de Riesgos'!$AA$52="Catastrófico"),CONCATENATE("R7C",'Mapa de Riesgos'!$O$52),"")</f>
        <v/>
      </c>
      <c r="AK42" s="55" t="str">
        <f>IF(AND('Mapa de Riesgos'!$Y$53="Baja",'Mapa de Riesgos'!$AA$53="Catastrófico"),CONCATENATE("R7C",'Mapa de Riesgos'!$O$53),"")</f>
        <v/>
      </c>
      <c r="AL42" s="55" t="str">
        <f>IF(AND('Mapa de Riesgos'!$Y$54="Baja",'Mapa de Riesgos'!$AA$54="Catastrófico"),CONCATENATE("R7C",'Mapa de Riesgos'!$O$54),"")</f>
        <v/>
      </c>
      <c r="AM42" s="56" t="str">
        <f>IF(AND('Mapa de Riesgos'!$Y$55="Baja",'Mapa de Riesgos'!$AA$55="Catastrófico"),CONCATENATE("R7C",'Mapa de Riesgos'!$O$55),"")</f>
        <v/>
      </c>
      <c r="AN42" s="82"/>
      <c r="AO42" s="624"/>
      <c r="AP42" s="625"/>
      <c r="AQ42" s="625"/>
      <c r="AR42" s="625"/>
      <c r="AS42" s="625"/>
      <c r="AT42" s="626"/>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x14ac:dyDescent="0.25">
      <c r="A43" s="82"/>
      <c r="B43" s="505"/>
      <c r="C43" s="505"/>
      <c r="D43" s="506"/>
      <c r="E43" s="604"/>
      <c r="F43" s="603"/>
      <c r="G43" s="603"/>
      <c r="H43" s="603"/>
      <c r="I43" s="603"/>
      <c r="J43" s="75" t="str">
        <f>IF(AND('Mapa de Riesgos'!$Y$56="Baja",'Mapa de Riesgos'!$AA$56="Leve"),CONCATENATE("R8C",'Mapa de Riesgos'!$O$56),"")</f>
        <v/>
      </c>
      <c r="K43" s="76" t="str">
        <f>IF(AND('Mapa de Riesgos'!$Y$57="Baja",'Mapa de Riesgos'!$AA$57="Leve"),CONCATENATE("R8C",'Mapa de Riesgos'!$O$57),"")</f>
        <v/>
      </c>
      <c r="L43" s="76" t="str">
        <f>IF(AND('Mapa de Riesgos'!$Y$58="Baja",'Mapa de Riesgos'!$AA$58="Leve"),CONCATENATE("R8C",'Mapa de Riesgos'!$O$58),"")</f>
        <v/>
      </c>
      <c r="M43" s="76" t="str">
        <f>IF(AND('Mapa de Riesgos'!$Y$59="Baja",'Mapa de Riesgos'!$AA$59="Leve"),CONCATENATE("R8C",'Mapa de Riesgos'!$O$59),"")</f>
        <v/>
      </c>
      <c r="N43" s="76" t="str">
        <f>IF(AND('Mapa de Riesgos'!$Y$60="Baja",'Mapa de Riesgos'!$AA$60="Leve"),CONCATENATE("R8C",'Mapa de Riesgos'!$O$60),"")</f>
        <v/>
      </c>
      <c r="O43" s="77" t="str">
        <f>IF(AND('Mapa de Riesgos'!$Y$61="Baja",'Mapa de Riesgos'!$AA$61="Leve"),CONCATENATE("R8C",'Mapa de Riesgos'!$O$61),"")</f>
        <v/>
      </c>
      <c r="P43" s="66" t="str">
        <f>IF(AND('Mapa de Riesgos'!$Y$56="Baja",'Mapa de Riesgos'!$AA$56="Menor"),CONCATENATE("R8C",'Mapa de Riesgos'!$O$56),"")</f>
        <v/>
      </c>
      <c r="Q43" s="67" t="str">
        <f>IF(AND('Mapa de Riesgos'!$Y$57="Baja",'Mapa de Riesgos'!$AA$57="Menor"),CONCATENATE("R8C",'Mapa de Riesgos'!$O$57),"")</f>
        <v/>
      </c>
      <c r="R43" s="67" t="str">
        <f>IF(AND('Mapa de Riesgos'!$Y$58="Baja",'Mapa de Riesgos'!$AA$58="Menor"),CONCATENATE("R8C",'Mapa de Riesgos'!$O$58),"")</f>
        <v/>
      </c>
      <c r="S43" s="67" t="str">
        <f>IF(AND('Mapa de Riesgos'!$Y$59="Baja",'Mapa de Riesgos'!$AA$59="Menor"),CONCATENATE("R8C",'Mapa de Riesgos'!$O$59),"")</f>
        <v/>
      </c>
      <c r="T43" s="67" t="str">
        <f>IF(AND('Mapa de Riesgos'!$Y$60="Baja",'Mapa de Riesgos'!$AA$60="Menor"),CONCATENATE("R8C",'Mapa de Riesgos'!$O$60),"")</f>
        <v/>
      </c>
      <c r="U43" s="68" t="str">
        <f>IF(AND('Mapa de Riesgos'!$Y$61="Baja",'Mapa de Riesgos'!$AA$61="Menor"),CONCATENATE("R8C",'Mapa de Riesgos'!$O$61),"")</f>
        <v/>
      </c>
      <c r="V43" s="66" t="str">
        <f>IF(AND('Mapa de Riesgos'!$Y$56="Baja",'Mapa de Riesgos'!$AA$56="Moderado"),CONCATENATE("R8C",'Mapa de Riesgos'!$O$56),"")</f>
        <v/>
      </c>
      <c r="W43" s="67" t="str">
        <f>IF(AND('Mapa de Riesgos'!$Y$57="Baja",'Mapa de Riesgos'!$AA$57="Moderado"),CONCATENATE("R8C",'Mapa de Riesgos'!$O$57),"")</f>
        <v/>
      </c>
      <c r="X43" s="67" t="str">
        <f>IF(AND('Mapa de Riesgos'!$Y$58="Baja",'Mapa de Riesgos'!$AA$58="Moderado"),CONCATENATE("R8C",'Mapa de Riesgos'!$O$58),"")</f>
        <v/>
      </c>
      <c r="Y43" s="67" t="str">
        <f>IF(AND('Mapa de Riesgos'!$Y$59="Baja",'Mapa de Riesgos'!$AA$59="Moderado"),CONCATENATE("R8C",'Mapa de Riesgos'!$O$59),"")</f>
        <v/>
      </c>
      <c r="Z43" s="67" t="str">
        <f>IF(AND('Mapa de Riesgos'!$Y$60="Baja",'Mapa de Riesgos'!$AA$60="Moderado"),CONCATENATE("R8C",'Mapa de Riesgos'!$O$60),"")</f>
        <v/>
      </c>
      <c r="AA43" s="68" t="str">
        <f>IF(AND('Mapa de Riesgos'!$Y$61="Baja",'Mapa de Riesgos'!$AA$61="Moderado"),CONCATENATE("R8C",'Mapa de Riesgos'!$O$61),"")</f>
        <v/>
      </c>
      <c r="AB43" s="51" t="str">
        <f>IF(AND('Mapa de Riesgos'!$Y$56="Baja",'Mapa de Riesgos'!$AA$56="Mayor"),CONCATENATE("R8C",'Mapa de Riesgos'!$O$56),"")</f>
        <v/>
      </c>
      <c r="AC43" s="52" t="str">
        <f>IF(AND('Mapa de Riesgos'!$Y$57="Baja",'Mapa de Riesgos'!$AA$57="Mayor"),CONCATENATE("R8C",'Mapa de Riesgos'!$O$57),"")</f>
        <v/>
      </c>
      <c r="AD43" s="52" t="str">
        <f>IF(AND('Mapa de Riesgos'!$Y$58="Baja",'Mapa de Riesgos'!$AA$58="Mayor"),CONCATENATE("R8C",'Mapa de Riesgos'!$O$58),"")</f>
        <v/>
      </c>
      <c r="AE43" s="52" t="str">
        <f>IF(AND('Mapa de Riesgos'!$Y$59="Baja",'Mapa de Riesgos'!$AA$59="Mayor"),CONCATENATE("R8C",'Mapa de Riesgos'!$O$59),"")</f>
        <v/>
      </c>
      <c r="AF43" s="52" t="str">
        <f>IF(AND('Mapa de Riesgos'!$Y$60="Baja",'Mapa de Riesgos'!$AA$60="Mayor"),CONCATENATE("R8C",'Mapa de Riesgos'!$O$60),"")</f>
        <v/>
      </c>
      <c r="AG43" s="53" t="str">
        <f>IF(AND('Mapa de Riesgos'!$Y$61="Baja",'Mapa de Riesgos'!$AA$61="Mayor"),CONCATENATE("R8C",'Mapa de Riesgos'!$O$61),"")</f>
        <v/>
      </c>
      <c r="AH43" s="54" t="str">
        <f>IF(AND('Mapa de Riesgos'!$Y$56="Baja",'Mapa de Riesgos'!$AA$56="Catastrófico"),CONCATENATE("R8C",'Mapa de Riesgos'!$O$56),"")</f>
        <v/>
      </c>
      <c r="AI43" s="55" t="str">
        <f>IF(AND('Mapa de Riesgos'!$Y$57="Baja",'Mapa de Riesgos'!$AA$57="Catastrófico"),CONCATENATE("R8C",'Mapa de Riesgos'!$O$57),"")</f>
        <v/>
      </c>
      <c r="AJ43" s="55" t="str">
        <f>IF(AND('Mapa de Riesgos'!$Y$58="Baja",'Mapa de Riesgos'!$AA$58="Catastrófico"),CONCATENATE("R8C",'Mapa de Riesgos'!$O$58),"")</f>
        <v/>
      </c>
      <c r="AK43" s="55" t="str">
        <f>IF(AND('Mapa de Riesgos'!$Y$59="Baja",'Mapa de Riesgos'!$AA$59="Catastrófico"),CONCATENATE("R8C",'Mapa de Riesgos'!$O$59),"")</f>
        <v/>
      </c>
      <c r="AL43" s="55" t="str">
        <f>IF(AND('Mapa de Riesgos'!$Y$60="Baja",'Mapa de Riesgos'!$AA$60="Catastrófico"),CONCATENATE("R8C",'Mapa de Riesgos'!$O$60),"")</f>
        <v/>
      </c>
      <c r="AM43" s="56" t="str">
        <f>IF(AND('Mapa de Riesgos'!$Y$61="Baja",'Mapa de Riesgos'!$AA$61="Catastrófico"),CONCATENATE("R8C",'Mapa de Riesgos'!$O$61),"")</f>
        <v/>
      </c>
      <c r="AN43" s="82"/>
      <c r="AO43" s="624"/>
      <c r="AP43" s="625"/>
      <c r="AQ43" s="625"/>
      <c r="AR43" s="625"/>
      <c r="AS43" s="625"/>
      <c r="AT43" s="626"/>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x14ac:dyDescent="0.25">
      <c r="A44" s="82"/>
      <c r="B44" s="505"/>
      <c r="C44" s="505"/>
      <c r="D44" s="506"/>
      <c r="E44" s="604"/>
      <c r="F44" s="603"/>
      <c r="G44" s="603"/>
      <c r="H44" s="603"/>
      <c r="I44" s="603"/>
      <c r="J44" s="75" t="str">
        <f>IF(AND('Mapa de Riesgos'!$Y$62="Baja",'Mapa de Riesgos'!$AA$62="Leve"),CONCATENATE("R9C",'Mapa de Riesgos'!$O$62),"")</f>
        <v/>
      </c>
      <c r="K44" s="76" t="str">
        <f>IF(AND('Mapa de Riesgos'!$Y$63="Baja",'Mapa de Riesgos'!$AA$63="Leve"),CONCATENATE("R9C",'Mapa de Riesgos'!$O$63),"")</f>
        <v/>
      </c>
      <c r="L44" s="76" t="str">
        <f>IF(AND('Mapa de Riesgos'!$Y$64="Baja",'Mapa de Riesgos'!$AA$64="Leve"),CONCATENATE("R9C",'Mapa de Riesgos'!$O$64),"")</f>
        <v/>
      </c>
      <c r="M44" s="76" t="str">
        <f>IF(AND('Mapa de Riesgos'!$Y$65="Baja",'Mapa de Riesgos'!$AA$65="Leve"),CONCATENATE("R9C",'Mapa de Riesgos'!$O$65),"")</f>
        <v/>
      </c>
      <c r="N44" s="76" t="str">
        <f>IF(AND('Mapa de Riesgos'!$Y$66="Baja",'Mapa de Riesgos'!$AA$66="Leve"),CONCATENATE("R9C",'Mapa de Riesgos'!$O$66),"")</f>
        <v/>
      </c>
      <c r="O44" s="77" t="str">
        <f>IF(AND('Mapa de Riesgos'!$Y$67="Baja",'Mapa de Riesgos'!$AA$67="Leve"),CONCATENATE("R9C",'Mapa de Riesgos'!$O$67),"")</f>
        <v/>
      </c>
      <c r="P44" s="66" t="str">
        <f>IF(AND('Mapa de Riesgos'!$Y$62="Baja",'Mapa de Riesgos'!$AA$62="Menor"),CONCATENATE("R9C",'Mapa de Riesgos'!$O$62),"")</f>
        <v/>
      </c>
      <c r="Q44" s="67" t="str">
        <f>IF(AND('Mapa de Riesgos'!$Y$63="Baja",'Mapa de Riesgos'!$AA$63="Menor"),CONCATENATE("R9C",'Mapa de Riesgos'!$O$63),"")</f>
        <v/>
      </c>
      <c r="R44" s="67" t="str">
        <f>IF(AND('Mapa de Riesgos'!$Y$64="Baja",'Mapa de Riesgos'!$AA$64="Menor"),CONCATENATE("R9C",'Mapa de Riesgos'!$O$64),"")</f>
        <v/>
      </c>
      <c r="S44" s="67" t="str">
        <f>IF(AND('Mapa de Riesgos'!$Y$65="Baja",'Mapa de Riesgos'!$AA$65="Menor"),CONCATENATE("R9C",'Mapa de Riesgos'!$O$65),"")</f>
        <v/>
      </c>
      <c r="T44" s="67" t="str">
        <f>IF(AND('Mapa de Riesgos'!$Y$66="Baja",'Mapa de Riesgos'!$AA$66="Menor"),CONCATENATE("R9C",'Mapa de Riesgos'!$O$66),"")</f>
        <v/>
      </c>
      <c r="U44" s="68" t="str">
        <f>IF(AND('Mapa de Riesgos'!$Y$67="Baja",'Mapa de Riesgos'!$AA$67="Menor"),CONCATENATE("R9C",'Mapa de Riesgos'!$O$67),"")</f>
        <v/>
      </c>
      <c r="V44" s="66" t="str">
        <f>IF(AND('Mapa de Riesgos'!$Y$62="Baja",'Mapa de Riesgos'!$AA$62="Moderado"),CONCATENATE("R9C",'Mapa de Riesgos'!$O$62),"")</f>
        <v/>
      </c>
      <c r="W44" s="67" t="str">
        <f>IF(AND('Mapa de Riesgos'!$Y$63="Baja",'Mapa de Riesgos'!$AA$63="Moderado"),CONCATENATE("R9C",'Mapa de Riesgos'!$O$63),"")</f>
        <v/>
      </c>
      <c r="X44" s="67" t="str">
        <f>IF(AND('Mapa de Riesgos'!$Y$64="Baja",'Mapa de Riesgos'!$AA$64="Moderado"),CONCATENATE("R9C",'Mapa de Riesgos'!$O$64),"")</f>
        <v/>
      </c>
      <c r="Y44" s="67" t="str">
        <f>IF(AND('Mapa de Riesgos'!$Y$65="Baja",'Mapa de Riesgos'!$AA$65="Moderado"),CONCATENATE("R9C",'Mapa de Riesgos'!$O$65),"")</f>
        <v/>
      </c>
      <c r="Z44" s="67" t="str">
        <f>IF(AND('Mapa de Riesgos'!$Y$66="Baja",'Mapa de Riesgos'!$AA$66="Moderado"),CONCATENATE("R9C",'Mapa de Riesgos'!$O$66),"")</f>
        <v/>
      </c>
      <c r="AA44" s="68" t="str">
        <f>IF(AND('Mapa de Riesgos'!$Y$67="Baja",'Mapa de Riesgos'!$AA$67="Moderado"),CONCATENATE("R9C",'Mapa de Riesgos'!$O$67),"")</f>
        <v/>
      </c>
      <c r="AB44" s="51" t="str">
        <f>IF(AND('Mapa de Riesgos'!$Y$62="Baja",'Mapa de Riesgos'!$AA$62="Mayor"),CONCATENATE("R9C",'Mapa de Riesgos'!$O$62),"")</f>
        <v/>
      </c>
      <c r="AC44" s="52" t="str">
        <f>IF(AND('Mapa de Riesgos'!$Y$63="Baja",'Mapa de Riesgos'!$AA$63="Mayor"),CONCATENATE("R9C",'Mapa de Riesgos'!$O$63),"")</f>
        <v/>
      </c>
      <c r="AD44" s="52" t="str">
        <f>IF(AND('Mapa de Riesgos'!$Y$64="Baja",'Mapa de Riesgos'!$AA$64="Mayor"),CONCATENATE("R9C",'Mapa de Riesgos'!$O$64),"")</f>
        <v/>
      </c>
      <c r="AE44" s="52" t="str">
        <f>IF(AND('Mapa de Riesgos'!$Y$65="Baja",'Mapa de Riesgos'!$AA$65="Mayor"),CONCATENATE("R9C",'Mapa de Riesgos'!$O$65),"")</f>
        <v/>
      </c>
      <c r="AF44" s="52" t="str">
        <f>IF(AND('Mapa de Riesgos'!$Y$66="Baja",'Mapa de Riesgos'!$AA$66="Mayor"),CONCATENATE("R9C",'Mapa de Riesgos'!$O$66),"")</f>
        <v/>
      </c>
      <c r="AG44" s="53" t="str">
        <f>IF(AND('Mapa de Riesgos'!$Y$67="Baja",'Mapa de Riesgos'!$AA$67="Mayor"),CONCATENATE("R9C",'Mapa de Riesgos'!$O$67),"")</f>
        <v/>
      </c>
      <c r="AH44" s="54" t="str">
        <f>IF(AND('Mapa de Riesgos'!$Y$62="Baja",'Mapa de Riesgos'!$AA$62="Catastrófico"),CONCATENATE("R9C",'Mapa de Riesgos'!$O$62),"")</f>
        <v/>
      </c>
      <c r="AI44" s="55" t="str">
        <f>IF(AND('Mapa de Riesgos'!$Y$63="Baja",'Mapa de Riesgos'!$AA$63="Catastrófico"),CONCATENATE("R9C",'Mapa de Riesgos'!$O$63),"")</f>
        <v/>
      </c>
      <c r="AJ44" s="55" t="str">
        <f>IF(AND('Mapa de Riesgos'!$Y$64="Baja",'Mapa de Riesgos'!$AA$64="Catastrófico"),CONCATENATE("R9C",'Mapa de Riesgos'!$O$64),"")</f>
        <v/>
      </c>
      <c r="AK44" s="55" t="str">
        <f>IF(AND('Mapa de Riesgos'!$Y$65="Baja",'Mapa de Riesgos'!$AA$65="Catastrófico"),CONCATENATE("R9C",'Mapa de Riesgos'!$O$65),"")</f>
        <v/>
      </c>
      <c r="AL44" s="55" t="str">
        <f>IF(AND('Mapa de Riesgos'!$Y$66="Baja",'Mapa de Riesgos'!$AA$66="Catastrófico"),CONCATENATE("R9C",'Mapa de Riesgos'!$O$66),"")</f>
        <v/>
      </c>
      <c r="AM44" s="56" t="str">
        <f>IF(AND('Mapa de Riesgos'!$Y$67="Baja",'Mapa de Riesgos'!$AA$67="Catastrófico"),CONCATENATE("R9C",'Mapa de Riesgos'!$O$67),"")</f>
        <v/>
      </c>
      <c r="AN44" s="82"/>
      <c r="AO44" s="624"/>
      <c r="AP44" s="625"/>
      <c r="AQ44" s="625"/>
      <c r="AR44" s="625"/>
      <c r="AS44" s="625"/>
      <c r="AT44" s="626"/>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x14ac:dyDescent="0.3">
      <c r="A45" s="82"/>
      <c r="B45" s="505"/>
      <c r="C45" s="505"/>
      <c r="D45" s="506"/>
      <c r="E45" s="605"/>
      <c r="F45" s="606"/>
      <c r="G45" s="606"/>
      <c r="H45" s="606"/>
      <c r="I45" s="606"/>
      <c r="J45" s="78" t="str">
        <f>IF(AND('Mapa de Riesgos'!$Y$68="Baja",'Mapa de Riesgos'!$AA$68="Leve"),CONCATENATE("R10C",'Mapa de Riesgos'!$O$68),"")</f>
        <v/>
      </c>
      <c r="K45" s="79" t="str">
        <f>IF(AND('Mapa de Riesgos'!$Y$69="Baja",'Mapa de Riesgos'!$AA$69="Leve"),CONCATENATE("R10C",'Mapa de Riesgos'!$O$69),"")</f>
        <v/>
      </c>
      <c r="L45" s="79" t="str">
        <f>IF(AND('Mapa de Riesgos'!$Y$70="Baja",'Mapa de Riesgos'!$AA$70="Leve"),CONCATENATE("R10C",'Mapa de Riesgos'!$O$70),"")</f>
        <v/>
      </c>
      <c r="M45" s="79" t="str">
        <f>IF(AND('Mapa de Riesgos'!$Y$71="Baja",'Mapa de Riesgos'!$AA$71="Leve"),CONCATENATE("R10C",'Mapa de Riesgos'!$O$71),"")</f>
        <v/>
      </c>
      <c r="N45" s="79" t="str">
        <f>IF(AND('Mapa de Riesgos'!$Y$72="Baja",'Mapa de Riesgos'!$AA$72="Leve"),CONCATENATE("R10C",'Mapa de Riesgos'!$O$72),"")</f>
        <v/>
      </c>
      <c r="O45" s="80" t="str">
        <f>IF(AND('Mapa de Riesgos'!$Y$73="Baja",'Mapa de Riesgos'!$AA$73="Leve"),CONCATENATE("R10C",'Mapa de Riesgos'!$O$73),"")</f>
        <v/>
      </c>
      <c r="P45" s="66" t="str">
        <f>IF(AND('Mapa de Riesgos'!$Y$68="Baja",'Mapa de Riesgos'!$AA$68="Menor"),CONCATENATE("R10C",'Mapa de Riesgos'!$O$68),"")</f>
        <v/>
      </c>
      <c r="Q45" s="67" t="str">
        <f>IF(AND('Mapa de Riesgos'!$Y$69="Baja",'Mapa de Riesgos'!$AA$69="Menor"),CONCATENATE("R10C",'Mapa de Riesgos'!$O$69),"")</f>
        <v/>
      </c>
      <c r="R45" s="67" t="str">
        <f>IF(AND('Mapa de Riesgos'!$Y$70="Baja",'Mapa de Riesgos'!$AA$70="Menor"),CONCATENATE("R10C",'Mapa de Riesgos'!$O$70),"")</f>
        <v/>
      </c>
      <c r="S45" s="67" t="str">
        <f>IF(AND('Mapa de Riesgos'!$Y$71="Baja",'Mapa de Riesgos'!$AA$71="Menor"),CONCATENATE("R10C",'Mapa de Riesgos'!$O$71),"")</f>
        <v/>
      </c>
      <c r="T45" s="67" t="str">
        <f>IF(AND('Mapa de Riesgos'!$Y$72="Baja",'Mapa de Riesgos'!$AA$72="Menor"),CONCATENATE("R10C",'Mapa de Riesgos'!$O$72),"")</f>
        <v/>
      </c>
      <c r="U45" s="68" t="str">
        <f>IF(AND('Mapa de Riesgos'!$Y$73="Baja",'Mapa de Riesgos'!$AA$73="Menor"),CONCATENATE("R10C",'Mapa de Riesgos'!$O$73),"")</f>
        <v/>
      </c>
      <c r="V45" s="69" t="str">
        <f>IF(AND('Mapa de Riesgos'!$Y$68="Baja",'Mapa de Riesgos'!$AA$68="Moderado"),CONCATENATE("R10C",'Mapa de Riesgos'!$O$68),"")</f>
        <v/>
      </c>
      <c r="W45" s="70" t="str">
        <f>IF(AND('Mapa de Riesgos'!$Y$69="Baja",'Mapa de Riesgos'!$AA$69="Moderado"),CONCATENATE("R10C",'Mapa de Riesgos'!$O$69),"")</f>
        <v/>
      </c>
      <c r="X45" s="70" t="str">
        <f>IF(AND('Mapa de Riesgos'!$Y$70="Baja",'Mapa de Riesgos'!$AA$70="Moderado"),CONCATENATE("R10C",'Mapa de Riesgos'!$O$70),"")</f>
        <v/>
      </c>
      <c r="Y45" s="70" t="str">
        <f>IF(AND('Mapa de Riesgos'!$Y$71="Baja",'Mapa de Riesgos'!$AA$71="Moderado"),CONCATENATE("R10C",'Mapa de Riesgos'!$O$71),"")</f>
        <v/>
      </c>
      <c r="Z45" s="70" t="str">
        <f>IF(AND('Mapa de Riesgos'!$Y$72="Baja",'Mapa de Riesgos'!$AA$72="Moderado"),CONCATENATE("R10C",'Mapa de Riesgos'!$O$72),"")</f>
        <v/>
      </c>
      <c r="AA45" s="71" t="str">
        <f>IF(AND('Mapa de Riesgos'!$Y$73="Baja",'Mapa de Riesgos'!$AA$73="Moderado"),CONCATENATE("R10C",'Mapa de Riesgos'!$O$73),"")</f>
        <v/>
      </c>
      <c r="AB45" s="57" t="str">
        <f>IF(AND('Mapa de Riesgos'!$Y$68="Baja",'Mapa de Riesgos'!$AA$68="Mayor"),CONCATENATE("R10C",'Mapa de Riesgos'!$O$68),"")</f>
        <v/>
      </c>
      <c r="AC45" s="58" t="str">
        <f>IF(AND('Mapa de Riesgos'!$Y$69="Baja",'Mapa de Riesgos'!$AA$69="Mayor"),CONCATENATE("R10C",'Mapa de Riesgos'!$O$69),"")</f>
        <v/>
      </c>
      <c r="AD45" s="58" t="str">
        <f>IF(AND('Mapa de Riesgos'!$Y$70="Baja",'Mapa de Riesgos'!$AA$70="Mayor"),CONCATENATE("R10C",'Mapa de Riesgos'!$O$70),"")</f>
        <v/>
      </c>
      <c r="AE45" s="58" t="str">
        <f>IF(AND('Mapa de Riesgos'!$Y$71="Baja",'Mapa de Riesgos'!$AA$71="Mayor"),CONCATENATE("R10C",'Mapa de Riesgos'!$O$71),"")</f>
        <v/>
      </c>
      <c r="AF45" s="58" t="str">
        <f>IF(AND('Mapa de Riesgos'!$Y$72="Baja",'Mapa de Riesgos'!$AA$72="Mayor"),CONCATENATE("R10C",'Mapa de Riesgos'!$O$72),"")</f>
        <v/>
      </c>
      <c r="AG45" s="59" t="str">
        <f>IF(AND('Mapa de Riesgos'!$Y$73="Baja",'Mapa de Riesgos'!$AA$73="Mayor"),CONCATENATE("R10C",'Mapa de Riesgos'!$O$73),"")</f>
        <v/>
      </c>
      <c r="AH45" s="60" t="str">
        <f>IF(AND('Mapa de Riesgos'!$Y$68="Baja",'Mapa de Riesgos'!$AA$68="Catastrófico"),CONCATENATE("R10C",'Mapa de Riesgos'!$O$68),"")</f>
        <v/>
      </c>
      <c r="AI45" s="61" t="str">
        <f>IF(AND('Mapa de Riesgos'!$Y$69="Baja",'Mapa de Riesgos'!$AA$69="Catastrófico"),CONCATENATE("R10C",'Mapa de Riesgos'!$O$69),"")</f>
        <v/>
      </c>
      <c r="AJ45" s="61" t="str">
        <f>IF(AND('Mapa de Riesgos'!$Y$70="Baja",'Mapa de Riesgos'!$AA$70="Catastrófico"),CONCATENATE("R10C",'Mapa de Riesgos'!$O$70),"")</f>
        <v/>
      </c>
      <c r="AK45" s="61" t="str">
        <f>IF(AND('Mapa de Riesgos'!$Y$71="Baja",'Mapa de Riesgos'!$AA$71="Catastrófico"),CONCATENATE("R10C",'Mapa de Riesgos'!$O$71),"")</f>
        <v/>
      </c>
      <c r="AL45" s="61" t="str">
        <f>IF(AND('Mapa de Riesgos'!$Y$72="Baja",'Mapa de Riesgos'!$AA$72="Catastrófico"),CONCATENATE("R10C",'Mapa de Riesgos'!$O$72),"")</f>
        <v/>
      </c>
      <c r="AM45" s="62" t="str">
        <f>IF(AND('Mapa de Riesgos'!$Y$73="Baja",'Mapa de Riesgos'!$AA$73="Catastrófico"),CONCATENATE("R10C",'Mapa de Riesgos'!$O$73),"")</f>
        <v/>
      </c>
      <c r="AN45" s="82"/>
      <c r="AO45" s="627"/>
      <c r="AP45" s="628"/>
      <c r="AQ45" s="628"/>
      <c r="AR45" s="628"/>
      <c r="AS45" s="628"/>
      <c r="AT45" s="629"/>
    </row>
    <row r="46" spans="1:80" ht="46.5" customHeight="1" x14ac:dyDescent="0.35">
      <c r="A46" s="82"/>
      <c r="B46" s="505"/>
      <c r="C46" s="505"/>
      <c r="D46" s="506"/>
      <c r="E46" s="600" t="s">
        <v>202</v>
      </c>
      <c r="F46" s="601"/>
      <c r="G46" s="601"/>
      <c r="H46" s="601"/>
      <c r="I46" s="618"/>
      <c r="J46" s="72" t="str">
        <f>IF(AND('Mapa de Riesgos'!$Y$12="Muy Baja",'Mapa de Riesgos'!$AA$12="Leve"),CONCATENATE("R1C",'Mapa de Riesgos'!$O$12),"")</f>
        <v/>
      </c>
      <c r="K46" s="73" t="str">
        <f>IF(AND('Mapa de Riesgos'!$Y$13="Muy Baja",'Mapa de Riesgos'!$AA$13="Leve"),CONCATENATE("R1C",'Mapa de Riesgos'!$O$13),"")</f>
        <v/>
      </c>
      <c r="L46" s="73" t="str">
        <f>IF(AND('Mapa de Riesgos'!$Y$15="Muy Baja",'Mapa de Riesgos'!$AA$15="Leve"),CONCATENATE("R1C",'Mapa de Riesgos'!$O$15),"")</f>
        <v/>
      </c>
      <c r="M46" s="73" t="str">
        <f>IF(AND('Mapa de Riesgos'!$Y$16="Muy Baja",'Mapa de Riesgos'!$AA$16="Leve"),CONCATENATE("R1C",'Mapa de Riesgos'!$O$16),"")</f>
        <v/>
      </c>
      <c r="N46" s="73" t="str">
        <f>IF(AND('Mapa de Riesgos'!$Y$17="Muy Baja",'Mapa de Riesgos'!$AA$17="Leve"),CONCATENATE("R1C",'Mapa de Riesgos'!$O$17),"")</f>
        <v/>
      </c>
      <c r="O46" s="74" t="str">
        <f>IF(AND('Mapa de Riesgos'!$Y$18="Muy Baja",'Mapa de Riesgos'!$AA$18="Leve"),CONCATENATE("R1C",'Mapa de Riesgos'!$O$18),"")</f>
        <v/>
      </c>
      <c r="P46" s="72" t="str">
        <f>IF(AND('Mapa de Riesgos'!$Y$12="Muy Baja",'Mapa de Riesgos'!$AA$12="Menor"),CONCATENATE("R1C",'Mapa de Riesgos'!$O$12),"")</f>
        <v/>
      </c>
      <c r="Q46" s="73" t="str">
        <f>IF(AND('Mapa de Riesgos'!$Y$13="Muy Baja",'Mapa de Riesgos'!$AA$13="Menor"),CONCATENATE("R1C",'Mapa de Riesgos'!$O$13),"")</f>
        <v/>
      </c>
      <c r="R46" s="73" t="str">
        <f>IF(AND('Mapa de Riesgos'!$Y$15="Muy Baja",'Mapa de Riesgos'!$AA$15="Menor"),CONCATENATE("R1C",'Mapa de Riesgos'!$O$15),"")</f>
        <v/>
      </c>
      <c r="S46" s="73" t="str">
        <f>IF(AND('Mapa de Riesgos'!$Y$16="Muy Baja",'Mapa de Riesgos'!$AA$16="Menor"),CONCATENATE("R1C",'Mapa de Riesgos'!$O$16),"")</f>
        <v/>
      </c>
      <c r="T46" s="73" t="str">
        <f>IF(AND('Mapa de Riesgos'!$Y$17="Muy Baja",'Mapa de Riesgos'!$AA$17="Menor"),CONCATENATE("R1C",'Mapa de Riesgos'!$O$17),"")</f>
        <v/>
      </c>
      <c r="U46" s="74" t="str">
        <f>IF(AND('Mapa de Riesgos'!$Y$18="Muy Baja",'Mapa de Riesgos'!$AA$18="Menor"),CONCATENATE("R1C",'Mapa de Riesgos'!$O$18),"")</f>
        <v/>
      </c>
      <c r="V46" s="63" t="str">
        <f>IF(AND('Mapa de Riesgos'!$Y$12="Muy Baja",'Mapa de Riesgos'!$AA$12="Moderado"),CONCATENATE("R1C",'Mapa de Riesgos'!$O$12),"")</f>
        <v/>
      </c>
      <c r="W46" s="81" t="str">
        <f>IF(AND('Mapa de Riesgos'!$Y$13="Muy Baja",'Mapa de Riesgos'!$AA$13="Moderado"),CONCATENATE("R1C",'Mapa de Riesgos'!$O$13),"")</f>
        <v/>
      </c>
      <c r="X46" s="64" t="str">
        <f>IF(AND('Mapa de Riesgos'!$Y$15="Muy Baja",'Mapa de Riesgos'!$AA$15="Moderado"),CONCATENATE("R1C",'Mapa de Riesgos'!$O$15),"")</f>
        <v/>
      </c>
      <c r="Y46" s="64" t="str">
        <f>IF(AND('Mapa de Riesgos'!$Y$16="Muy Baja",'Mapa de Riesgos'!$AA$16="Moderado"),CONCATENATE("R1C",'Mapa de Riesgos'!$O$16),"")</f>
        <v/>
      </c>
      <c r="Z46" s="64" t="str">
        <f>IF(AND('Mapa de Riesgos'!$Y$17="Muy Baja",'Mapa de Riesgos'!$AA$17="Moderado"),CONCATENATE("R1C",'Mapa de Riesgos'!$O$17),"")</f>
        <v/>
      </c>
      <c r="AA46" s="65" t="str">
        <f>IF(AND('Mapa de Riesgos'!$Y$18="Muy Baja",'Mapa de Riesgos'!$AA$18="Moderado"),CONCATENATE("R1C",'Mapa de Riesgos'!$O$18),"")</f>
        <v/>
      </c>
      <c r="AB46" s="45" t="str">
        <f>IF(AND('Mapa de Riesgos'!$Y$12="Muy Baja",'Mapa de Riesgos'!$AA$12="Mayor"),CONCATENATE("R1C",'Mapa de Riesgos'!$O$12),"")</f>
        <v/>
      </c>
      <c r="AC46" s="46" t="str">
        <f>IF(AND('Mapa de Riesgos'!$Y$13="Muy Baja",'Mapa de Riesgos'!$AA$13="Mayor"),CONCATENATE("R1C",'Mapa de Riesgos'!$O$13),"")</f>
        <v/>
      </c>
      <c r="AD46" s="46" t="str">
        <f>IF(AND('Mapa de Riesgos'!$Y$15="Muy Baja",'Mapa de Riesgos'!$AA$15="Mayor"),CONCATENATE("R1C",'Mapa de Riesgos'!$O$15),"")</f>
        <v/>
      </c>
      <c r="AE46" s="46" t="str">
        <f>IF(AND('Mapa de Riesgos'!$Y$16="Muy Baja",'Mapa de Riesgos'!$AA$16="Mayor"),CONCATENATE("R1C",'Mapa de Riesgos'!$O$16),"")</f>
        <v/>
      </c>
      <c r="AF46" s="46" t="str">
        <f>IF(AND('Mapa de Riesgos'!$Y$17="Muy Baja",'Mapa de Riesgos'!$AA$17="Mayor"),CONCATENATE("R1C",'Mapa de Riesgos'!$O$17),"")</f>
        <v/>
      </c>
      <c r="AG46" s="47" t="str">
        <f>IF(AND('Mapa de Riesgos'!$Y$18="Muy Baja",'Mapa de Riesgos'!$AA$18="Mayor"),CONCATENATE("R1C",'Mapa de Riesgos'!$O$18),"")</f>
        <v/>
      </c>
      <c r="AH46" s="48" t="str">
        <f>IF(AND('Mapa de Riesgos'!$Y$12="Muy Baja",'Mapa de Riesgos'!$AA$12="Catastrófico"),CONCATENATE("R1C",'Mapa de Riesgos'!$O$12),"")</f>
        <v/>
      </c>
      <c r="AI46" s="49" t="str">
        <f>IF(AND('Mapa de Riesgos'!$Y$13="Muy Baja",'Mapa de Riesgos'!$AA$13="Catastrófico"),CONCATENATE("R1C",'Mapa de Riesgos'!$O$13),"")</f>
        <v/>
      </c>
      <c r="AJ46" s="49" t="str">
        <f>IF(AND('Mapa de Riesgos'!$Y$15="Muy Baja",'Mapa de Riesgos'!$AA$15="Catastrófico"),CONCATENATE("R1C",'Mapa de Riesgos'!$O$15),"")</f>
        <v/>
      </c>
      <c r="AK46" s="49" t="str">
        <f>IF(AND('Mapa de Riesgos'!$Y$16="Muy Baja",'Mapa de Riesgos'!$AA$16="Catastrófico"),CONCATENATE("R1C",'Mapa de Riesgos'!$O$16),"")</f>
        <v/>
      </c>
      <c r="AL46" s="49" t="str">
        <f>IF(AND('Mapa de Riesgos'!$Y$17="Muy Baja",'Mapa de Riesgos'!$AA$17="Catastrófico"),CONCATENATE("R1C",'Mapa de Riesgos'!$O$17),"")</f>
        <v/>
      </c>
      <c r="AM46" s="50" t="str">
        <f>IF(AND('Mapa de Riesgos'!$Y$18="Muy Baja",'Mapa de Riesgos'!$AA$18="Catastrófico"),CONCATENATE("R1C",'Mapa de Riesgos'!$O$18),"")</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x14ac:dyDescent="0.25">
      <c r="A47" s="82"/>
      <c r="B47" s="505"/>
      <c r="C47" s="505"/>
      <c r="D47" s="506"/>
      <c r="E47" s="602"/>
      <c r="F47" s="603"/>
      <c r="G47" s="603"/>
      <c r="H47" s="603"/>
      <c r="I47" s="619"/>
      <c r="J47" s="75" t="str">
        <f>IF(AND('Mapa de Riesgos'!$Y$19="Muy Baja",'Mapa de Riesgos'!$AA$19="Leve"),CONCATENATE("R2C",'Mapa de Riesgos'!$O$19),"")</f>
        <v/>
      </c>
      <c r="K47" s="76" t="str">
        <f>IF(AND('Mapa de Riesgos'!$Y$21="Muy Baja",'Mapa de Riesgos'!$AA$21="Leve"),CONCATENATE("R2C",'Mapa de Riesgos'!$O$21),"")</f>
        <v/>
      </c>
      <c r="L47" s="76" t="str">
        <f>IF(AND('Mapa de Riesgos'!$Y$22="Muy Baja",'Mapa de Riesgos'!$AA$22="Leve"),CONCATENATE("R2C",'Mapa de Riesgos'!$O$22),"")</f>
        <v/>
      </c>
      <c r="M47" s="76" t="str">
        <f>IF(AND('Mapa de Riesgos'!$Y$23="Muy Baja",'Mapa de Riesgos'!$AA$23="Leve"),CONCATENATE("R2C",'Mapa de Riesgos'!$O$23),"")</f>
        <v/>
      </c>
      <c r="N47" s="76" t="str">
        <f>IF(AND('Mapa de Riesgos'!$Y$24="Muy Baja",'Mapa de Riesgos'!$AA$24="Leve"),CONCATENATE("R2C",'Mapa de Riesgos'!$O$24),"")</f>
        <v/>
      </c>
      <c r="O47" s="77" t="str">
        <f>IF(AND('Mapa de Riesgos'!$Y$25="Muy Baja",'Mapa de Riesgos'!$AA$25="Leve"),CONCATENATE("R2C",'Mapa de Riesgos'!$O$25),"")</f>
        <v/>
      </c>
      <c r="P47" s="75" t="str">
        <f>IF(AND('Mapa de Riesgos'!$Y$19="Muy Baja",'Mapa de Riesgos'!$AA$19="Menor"),CONCATENATE("R2C",'Mapa de Riesgos'!$O$19),"")</f>
        <v/>
      </c>
      <c r="Q47" s="76" t="str">
        <f>IF(AND('Mapa de Riesgos'!$Y$21="Muy Baja",'Mapa de Riesgos'!$AA$21="Menor"),CONCATENATE("R2C",'Mapa de Riesgos'!$O$21),"")</f>
        <v/>
      </c>
      <c r="R47" s="76" t="str">
        <f>IF(AND('Mapa de Riesgos'!$Y$22="Muy Baja",'Mapa de Riesgos'!$AA$22="Menor"),CONCATENATE("R2C",'Mapa de Riesgos'!$O$22),"")</f>
        <v/>
      </c>
      <c r="S47" s="76" t="str">
        <f>IF(AND('Mapa de Riesgos'!$Y$23="Muy Baja",'Mapa de Riesgos'!$AA$23="Menor"),CONCATENATE("R2C",'Mapa de Riesgos'!$O$23),"")</f>
        <v/>
      </c>
      <c r="T47" s="76" t="str">
        <f>IF(AND('Mapa de Riesgos'!$Y$24="Muy Baja",'Mapa de Riesgos'!$AA$24="Menor"),CONCATENATE("R2C",'Mapa de Riesgos'!$O$24),"")</f>
        <v/>
      </c>
      <c r="U47" s="77" t="str">
        <f>IF(AND('Mapa de Riesgos'!$Y$25="Muy Baja",'Mapa de Riesgos'!$AA$25="Menor"),CONCATENATE("R2C",'Mapa de Riesgos'!$O$25),"")</f>
        <v/>
      </c>
      <c r="V47" s="66" t="str">
        <f>IF(AND('Mapa de Riesgos'!$Y$19="Muy Baja",'Mapa de Riesgos'!$AA$19="Moderado"),CONCATENATE("R2C",'Mapa de Riesgos'!$O$19),"")</f>
        <v/>
      </c>
      <c r="W47" s="67" t="str">
        <f>IF(AND('Mapa de Riesgos'!$Y$21="Muy Baja",'Mapa de Riesgos'!$AA$21="Moderado"),CONCATENATE("R2C",'Mapa de Riesgos'!$O$21),"")</f>
        <v/>
      </c>
      <c r="X47" s="67" t="str">
        <f>IF(AND('Mapa de Riesgos'!$Y$22="Muy Baja",'Mapa de Riesgos'!$AA$22="Moderado"),CONCATENATE("R2C",'Mapa de Riesgos'!$O$22),"")</f>
        <v/>
      </c>
      <c r="Y47" s="67" t="str">
        <f>IF(AND('Mapa de Riesgos'!$Y$23="Muy Baja",'Mapa de Riesgos'!$AA$23="Moderado"),CONCATENATE("R2C",'Mapa de Riesgos'!$O$23),"")</f>
        <v/>
      </c>
      <c r="Z47" s="67" t="str">
        <f>IF(AND('Mapa de Riesgos'!$Y$24="Muy Baja",'Mapa de Riesgos'!$AA$24="Moderado"),CONCATENATE("R2C",'Mapa de Riesgos'!$O$24),"")</f>
        <v/>
      </c>
      <c r="AA47" s="68" t="str">
        <f>IF(AND('Mapa de Riesgos'!$Y$25="Muy Baja",'Mapa de Riesgos'!$AA$25="Moderado"),CONCATENATE("R2C",'Mapa de Riesgos'!$O$25),"")</f>
        <v/>
      </c>
      <c r="AB47" s="51" t="str">
        <f>IF(AND('Mapa de Riesgos'!$Y$19="Muy Baja",'Mapa de Riesgos'!$AA$19="Mayor"),CONCATENATE("R2C",'Mapa de Riesgos'!$O$19),"")</f>
        <v/>
      </c>
      <c r="AC47" s="52" t="str">
        <f>IF(AND('Mapa de Riesgos'!$Y$21="Muy Baja",'Mapa de Riesgos'!$AA$21="Mayor"),CONCATENATE("R2C",'Mapa de Riesgos'!$O$21),"")</f>
        <v/>
      </c>
      <c r="AD47" s="52" t="str">
        <f>IF(AND('Mapa de Riesgos'!$Y$22="Muy Baja",'Mapa de Riesgos'!$AA$22="Mayor"),CONCATENATE("R2C",'Mapa de Riesgos'!$O$22),"")</f>
        <v/>
      </c>
      <c r="AE47" s="52" t="str">
        <f>IF(AND('Mapa de Riesgos'!$Y$23="Muy Baja",'Mapa de Riesgos'!$AA$23="Mayor"),CONCATENATE("R2C",'Mapa de Riesgos'!$O$23),"")</f>
        <v/>
      </c>
      <c r="AF47" s="52" t="str">
        <f>IF(AND('Mapa de Riesgos'!$Y$24="Muy Baja",'Mapa de Riesgos'!$AA$24="Mayor"),CONCATENATE("R2C",'Mapa de Riesgos'!$O$24),"")</f>
        <v/>
      </c>
      <c r="AG47" s="53" t="str">
        <f>IF(AND('Mapa de Riesgos'!$Y$25="Muy Baja",'Mapa de Riesgos'!$AA$25="Mayor"),CONCATENATE("R2C",'Mapa de Riesgos'!$O$25),"")</f>
        <v/>
      </c>
      <c r="AH47" s="54" t="str">
        <f>IF(AND('Mapa de Riesgos'!$Y$19="Muy Baja",'Mapa de Riesgos'!$AA$19="Catastrófico"),CONCATENATE("R2C",'Mapa de Riesgos'!$O$19),"")</f>
        <v/>
      </c>
      <c r="AI47" s="55" t="str">
        <f>IF(AND('Mapa de Riesgos'!$Y$21="Muy Baja",'Mapa de Riesgos'!$AA$21="Catastrófico"),CONCATENATE("R2C",'Mapa de Riesgos'!$O$21),"")</f>
        <v/>
      </c>
      <c r="AJ47" s="55" t="str">
        <f>IF(AND('Mapa de Riesgos'!$Y$22="Muy Baja",'Mapa de Riesgos'!$AA$22="Catastrófico"),CONCATENATE("R2C",'Mapa de Riesgos'!$O$22),"")</f>
        <v/>
      </c>
      <c r="AK47" s="55" t="str">
        <f>IF(AND('Mapa de Riesgos'!$Y$23="Muy Baja",'Mapa de Riesgos'!$AA$23="Catastrófico"),CONCATENATE("R2C",'Mapa de Riesgos'!$O$23),"")</f>
        <v/>
      </c>
      <c r="AL47" s="55" t="str">
        <f>IF(AND('Mapa de Riesgos'!$Y$24="Muy Baja",'Mapa de Riesgos'!$AA$24="Catastrófico"),CONCATENATE("R2C",'Mapa de Riesgos'!$O$24),"")</f>
        <v/>
      </c>
      <c r="AM47" s="56" t="str">
        <f>IF(AND('Mapa de Riesgos'!$Y$25="Muy Baja",'Mapa de Riesgos'!$AA$25="Catastrófico"),CONCATENATE("R2C",'Mapa de Riesgos'!$O$25),"")</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x14ac:dyDescent="0.25">
      <c r="A48" s="82"/>
      <c r="B48" s="505"/>
      <c r="C48" s="505"/>
      <c r="D48" s="506"/>
      <c r="E48" s="602"/>
      <c r="F48" s="603"/>
      <c r="G48" s="603"/>
      <c r="H48" s="603"/>
      <c r="I48" s="619"/>
      <c r="J48" s="75" t="str">
        <f>IF(AND('Mapa de Riesgos'!$Y$26="Muy Baja",'Mapa de Riesgos'!$AA$26="Leve"),CONCATENATE("R3C",'Mapa de Riesgos'!$O$26),"")</f>
        <v/>
      </c>
      <c r="K48" s="76" t="str">
        <f>IF(AND('Mapa de Riesgos'!$Y$27="Muy Baja",'Mapa de Riesgos'!$AA$27="Leve"),CONCATENATE("R3C",'Mapa de Riesgos'!$O$27),"")</f>
        <v/>
      </c>
      <c r="L48" s="76" t="str">
        <f>IF(AND('Mapa de Riesgos'!$Y$28="Muy Baja",'Mapa de Riesgos'!$AA$28="Leve"),CONCATENATE("R3C",'Mapa de Riesgos'!$O$28),"")</f>
        <v/>
      </c>
      <c r="M48" s="76" t="str">
        <f>IF(AND('Mapa de Riesgos'!$Y$29="Muy Baja",'Mapa de Riesgos'!$AA$29="Leve"),CONCATENATE("R3C",'Mapa de Riesgos'!$O$29),"")</f>
        <v/>
      </c>
      <c r="N48" s="76" t="str">
        <f>IF(AND('Mapa de Riesgos'!$Y$30="Muy Baja",'Mapa de Riesgos'!$AA$30="Leve"),CONCATENATE("R3C",'Mapa de Riesgos'!$O$30),"")</f>
        <v/>
      </c>
      <c r="O48" s="77" t="str">
        <f>IF(AND('Mapa de Riesgos'!$Y$31="Muy Baja",'Mapa de Riesgos'!$AA$31="Leve"),CONCATENATE("R3C",'Mapa de Riesgos'!$O$31),"")</f>
        <v/>
      </c>
      <c r="P48" s="75" t="str">
        <f>IF(AND('Mapa de Riesgos'!$Y$26="Muy Baja",'Mapa de Riesgos'!$AA$26="Menor"),CONCATENATE("R3C",'Mapa de Riesgos'!$O$26),"")</f>
        <v/>
      </c>
      <c r="Q48" s="76" t="str">
        <f>IF(AND('Mapa de Riesgos'!$Y$27="Muy Baja",'Mapa de Riesgos'!$AA$27="Menor"),CONCATENATE("R3C",'Mapa de Riesgos'!$O$27),"")</f>
        <v/>
      </c>
      <c r="R48" s="76" t="str">
        <f>IF(AND('Mapa de Riesgos'!$Y$28="Muy Baja",'Mapa de Riesgos'!$AA$28="Menor"),CONCATENATE("R3C",'Mapa de Riesgos'!$O$28),"")</f>
        <v/>
      </c>
      <c r="S48" s="76" t="str">
        <f>IF(AND('Mapa de Riesgos'!$Y$29="Muy Baja",'Mapa de Riesgos'!$AA$29="Menor"),CONCATENATE("R3C",'Mapa de Riesgos'!$O$29),"")</f>
        <v/>
      </c>
      <c r="T48" s="76" t="str">
        <f>IF(AND('Mapa de Riesgos'!$Y$30="Muy Baja",'Mapa de Riesgos'!$AA$30="Menor"),CONCATENATE("R3C",'Mapa de Riesgos'!$O$30),"")</f>
        <v/>
      </c>
      <c r="U48" s="77" t="str">
        <f>IF(AND('Mapa de Riesgos'!$Y$31="Muy Baja",'Mapa de Riesgos'!$AA$31="Menor"),CONCATENATE("R3C",'Mapa de Riesgos'!$O$31),"")</f>
        <v/>
      </c>
      <c r="V48" s="66" t="str">
        <f>IF(AND('Mapa de Riesgos'!$Y$26="Muy Baja",'Mapa de Riesgos'!$AA$26="Moderado"),CONCATENATE("R3C",'Mapa de Riesgos'!$O$26),"")</f>
        <v/>
      </c>
      <c r="W48" s="67" t="str">
        <f>IF(AND('Mapa de Riesgos'!$Y$27="Muy Baja",'Mapa de Riesgos'!$AA$27="Moderado"),CONCATENATE("R3C",'Mapa de Riesgos'!$O$27),"")</f>
        <v/>
      </c>
      <c r="X48" s="67" t="str">
        <f>IF(AND('Mapa de Riesgos'!$Y$28="Muy Baja",'Mapa de Riesgos'!$AA$28="Moderado"),CONCATENATE("R3C",'Mapa de Riesgos'!$O$28),"")</f>
        <v/>
      </c>
      <c r="Y48" s="67" t="str">
        <f>IF(AND('Mapa de Riesgos'!$Y$29="Muy Baja",'Mapa de Riesgos'!$AA$29="Moderado"),CONCATENATE("R3C",'Mapa de Riesgos'!$O$29),"")</f>
        <v/>
      </c>
      <c r="Z48" s="67" t="str">
        <f>IF(AND('Mapa de Riesgos'!$Y$30="Muy Baja",'Mapa de Riesgos'!$AA$30="Moderado"),CONCATENATE("R3C",'Mapa de Riesgos'!$O$30),"")</f>
        <v/>
      </c>
      <c r="AA48" s="68" t="str">
        <f>IF(AND('Mapa de Riesgos'!$Y$31="Muy Baja",'Mapa de Riesgos'!$AA$31="Moderado"),CONCATENATE("R3C",'Mapa de Riesgos'!$O$31),"")</f>
        <v/>
      </c>
      <c r="AB48" s="51" t="str">
        <f>IF(AND('Mapa de Riesgos'!$Y$26="Muy Baja",'Mapa de Riesgos'!$AA$26="Mayor"),CONCATENATE("R3C",'Mapa de Riesgos'!$O$26),"")</f>
        <v/>
      </c>
      <c r="AC48" s="52" t="str">
        <f>IF(AND('Mapa de Riesgos'!$Y$27="Muy Baja",'Mapa de Riesgos'!$AA$27="Mayor"),CONCATENATE("R3C",'Mapa de Riesgos'!$O$27),"")</f>
        <v/>
      </c>
      <c r="AD48" s="52" t="str">
        <f>IF(AND('Mapa de Riesgos'!$Y$28="Muy Baja",'Mapa de Riesgos'!$AA$28="Mayor"),CONCATENATE("R3C",'Mapa de Riesgos'!$O$28),"")</f>
        <v/>
      </c>
      <c r="AE48" s="52" t="str">
        <f>IF(AND('Mapa de Riesgos'!$Y$29="Muy Baja",'Mapa de Riesgos'!$AA$29="Mayor"),CONCATENATE("R3C",'Mapa de Riesgos'!$O$29),"")</f>
        <v/>
      </c>
      <c r="AF48" s="52" t="str">
        <f>IF(AND('Mapa de Riesgos'!$Y$30="Muy Baja",'Mapa de Riesgos'!$AA$30="Mayor"),CONCATENATE("R3C",'Mapa de Riesgos'!$O$30),"")</f>
        <v/>
      </c>
      <c r="AG48" s="53" t="str">
        <f>IF(AND('Mapa de Riesgos'!$Y$31="Muy Baja",'Mapa de Riesgos'!$AA$31="Mayor"),CONCATENATE("R3C",'Mapa de Riesgos'!$O$31),"")</f>
        <v/>
      </c>
      <c r="AH48" s="54" t="str">
        <f>IF(AND('Mapa de Riesgos'!$Y$26="Muy Baja",'Mapa de Riesgos'!$AA$26="Catastrófico"),CONCATENATE("R3C",'Mapa de Riesgos'!$O$26),"")</f>
        <v/>
      </c>
      <c r="AI48" s="55" t="str">
        <f>IF(AND('Mapa de Riesgos'!$Y$27="Muy Baja",'Mapa de Riesgos'!$AA$27="Catastrófico"),CONCATENATE("R3C",'Mapa de Riesgos'!$O$27),"")</f>
        <v/>
      </c>
      <c r="AJ48" s="55" t="str">
        <f>IF(AND('Mapa de Riesgos'!$Y$28="Muy Baja",'Mapa de Riesgos'!$AA$28="Catastrófico"),CONCATENATE("R3C",'Mapa de Riesgos'!$O$28),"")</f>
        <v/>
      </c>
      <c r="AK48" s="55" t="str">
        <f>IF(AND('Mapa de Riesgos'!$Y$29="Muy Baja",'Mapa de Riesgos'!$AA$29="Catastrófico"),CONCATENATE("R3C",'Mapa de Riesgos'!$O$29),"")</f>
        <v/>
      </c>
      <c r="AL48" s="55" t="str">
        <f>IF(AND('Mapa de Riesgos'!$Y$30="Muy Baja",'Mapa de Riesgos'!$AA$30="Catastrófico"),CONCATENATE("R3C",'Mapa de Riesgos'!$O$30),"")</f>
        <v/>
      </c>
      <c r="AM48" s="56" t="str">
        <f>IF(AND('Mapa de Riesgos'!$Y$31="Muy Baja",'Mapa de Riesgos'!$AA$31="Catastrófico"),CONCATENATE("R3C",'Mapa de Riesgos'!$O$31),"")</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x14ac:dyDescent="0.25">
      <c r="A49" s="82"/>
      <c r="B49" s="505"/>
      <c r="C49" s="505"/>
      <c r="D49" s="506"/>
      <c r="E49" s="604"/>
      <c r="F49" s="603"/>
      <c r="G49" s="603"/>
      <c r="H49" s="603"/>
      <c r="I49" s="619"/>
      <c r="J49" s="75" t="str">
        <f>IF(AND('Mapa de Riesgos'!$Y$32="Muy Baja",'Mapa de Riesgos'!$AA$32="Leve"),CONCATENATE("R4C",'Mapa de Riesgos'!$O$32),"")</f>
        <v/>
      </c>
      <c r="K49" s="76" t="str">
        <f>IF(AND('Mapa de Riesgos'!$Y$33="Muy Baja",'Mapa de Riesgos'!$AA$33="Leve"),CONCATENATE("R4C",'Mapa de Riesgos'!$O$33),"")</f>
        <v/>
      </c>
      <c r="L49" s="76" t="str">
        <f>IF(AND('Mapa de Riesgos'!$Y$34="Muy Baja",'Mapa de Riesgos'!$AA$34="Leve"),CONCATENATE("R4C",'Mapa de Riesgos'!$O$34),"")</f>
        <v/>
      </c>
      <c r="M49" s="76" t="str">
        <f>IF(AND('Mapa de Riesgos'!$Y$35="Muy Baja",'Mapa de Riesgos'!$AA$35="Leve"),CONCATENATE("R4C",'Mapa de Riesgos'!$O$35),"")</f>
        <v/>
      </c>
      <c r="N49" s="76" t="str">
        <f>IF(AND('Mapa de Riesgos'!$Y$36="Muy Baja",'Mapa de Riesgos'!$AA$36="Leve"),CONCATENATE("R4C",'Mapa de Riesgos'!$O$36),"")</f>
        <v/>
      </c>
      <c r="O49" s="77" t="str">
        <f>IF(AND('Mapa de Riesgos'!$Y$37="Muy Baja",'Mapa de Riesgos'!$AA$37="Leve"),CONCATENATE("R4C",'Mapa de Riesgos'!$O$37),"")</f>
        <v/>
      </c>
      <c r="P49" s="75" t="str">
        <f>IF(AND('Mapa de Riesgos'!$Y$32="Muy Baja",'Mapa de Riesgos'!$AA$32="Menor"),CONCATENATE("R4C",'Mapa de Riesgos'!$O$32),"")</f>
        <v/>
      </c>
      <c r="Q49" s="76" t="str">
        <f>IF(AND('Mapa de Riesgos'!$Y$33="Muy Baja",'Mapa de Riesgos'!$AA$33="Menor"),CONCATENATE("R4C",'Mapa de Riesgos'!$O$33),"")</f>
        <v/>
      </c>
      <c r="R49" s="76" t="str">
        <f>IF(AND('Mapa de Riesgos'!$Y$34="Muy Baja",'Mapa de Riesgos'!$AA$34="Menor"),CONCATENATE("R4C",'Mapa de Riesgos'!$O$34),"")</f>
        <v/>
      </c>
      <c r="S49" s="76" t="str">
        <f>IF(AND('Mapa de Riesgos'!$Y$35="Muy Baja",'Mapa de Riesgos'!$AA$35="Menor"),CONCATENATE("R4C",'Mapa de Riesgos'!$O$35),"")</f>
        <v/>
      </c>
      <c r="T49" s="76" t="str">
        <f>IF(AND('Mapa de Riesgos'!$Y$36="Muy Baja",'Mapa de Riesgos'!$AA$36="Menor"),CONCATENATE("R4C",'Mapa de Riesgos'!$O$36),"")</f>
        <v/>
      </c>
      <c r="U49" s="77" t="str">
        <f>IF(AND('Mapa de Riesgos'!$Y$37="Muy Baja",'Mapa de Riesgos'!$AA$37="Menor"),CONCATENATE("R4C",'Mapa de Riesgos'!$O$37),"")</f>
        <v/>
      </c>
      <c r="V49" s="66" t="str">
        <f>IF(AND('Mapa de Riesgos'!$Y$32="Muy Baja",'Mapa de Riesgos'!$AA$32="Moderado"),CONCATENATE("R4C",'Mapa de Riesgos'!$O$32),"")</f>
        <v/>
      </c>
      <c r="W49" s="67" t="str">
        <f>IF(AND('Mapa de Riesgos'!$Y$33="Muy Baja",'Mapa de Riesgos'!$AA$33="Moderado"),CONCATENATE("R4C",'Mapa de Riesgos'!$O$33),"")</f>
        <v/>
      </c>
      <c r="X49" s="67" t="str">
        <f>IF(AND('Mapa de Riesgos'!$Y$34="Muy Baja",'Mapa de Riesgos'!$AA$34="Moderado"),CONCATENATE("R4C",'Mapa de Riesgos'!$O$34),"")</f>
        <v/>
      </c>
      <c r="Y49" s="67" t="str">
        <f>IF(AND('Mapa de Riesgos'!$Y$35="Muy Baja",'Mapa de Riesgos'!$AA$35="Moderado"),CONCATENATE("R4C",'Mapa de Riesgos'!$O$35),"")</f>
        <v/>
      </c>
      <c r="Z49" s="67" t="str">
        <f>IF(AND('Mapa de Riesgos'!$Y$36="Muy Baja",'Mapa de Riesgos'!$AA$36="Moderado"),CONCATENATE("R4C",'Mapa de Riesgos'!$O$36),"")</f>
        <v/>
      </c>
      <c r="AA49" s="68" t="str">
        <f>IF(AND('Mapa de Riesgos'!$Y$37="Muy Baja",'Mapa de Riesgos'!$AA$37="Moderado"),CONCATENATE("R4C",'Mapa de Riesgos'!$O$37),"")</f>
        <v/>
      </c>
      <c r="AB49" s="51" t="str">
        <f>IF(AND('Mapa de Riesgos'!$Y$32="Muy Baja",'Mapa de Riesgos'!$AA$32="Mayor"),CONCATENATE("R4C",'Mapa de Riesgos'!$O$32),"")</f>
        <v/>
      </c>
      <c r="AC49" s="52" t="str">
        <f>IF(AND('Mapa de Riesgos'!$Y$33="Muy Baja",'Mapa de Riesgos'!$AA$33="Mayor"),CONCATENATE("R4C",'Mapa de Riesgos'!$O$33),"")</f>
        <v/>
      </c>
      <c r="AD49" s="52" t="str">
        <f>IF(AND('Mapa de Riesgos'!$Y$34="Muy Baja",'Mapa de Riesgos'!$AA$34="Mayor"),CONCATENATE("R4C",'Mapa de Riesgos'!$O$34),"")</f>
        <v/>
      </c>
      <c r="AE49" s="52" t="str">
        <f>IF(AND('Mapa de Riesgos'!$Y$35="Muy Baja",'Mapa de Riesgos'!$AA$35="Mayor"),CONCATENATE("R4C",'Mapa de Riesgos'!$O$35),"")</f>
        <v/>
      </c>
      <c r="AF49" s="52" t="str">
        <f>IF(AND('Mapa de Riesgos'!$Y$36="Muy Baja",'Mapa de Riesgos'!$AA$36="Mayor"),CONCATENATE("R4C",'Mapa de Riesgos'!$O$36),"")</f>
        <v/>
      </c>
      <c r="AG49" s="53" t="str">
        <f>IF(AND('Mapa de Riesgos'!$Y$37="Muy Baja",'Mapa de Riesgos'!$AA$37="Mayor"),CONCATENATE("R4C",'Mapa de Riesgos'!$O$37),"")</f>
        <v/>
      </c>
      <c r="AH49" s="54" t="str">
        <f>IF(AND('Mapa de Riesgos'!$Y$32="Muy Baja",'Mapa de Riesgos'!$AA$32="Catastrófico"),CONCATENATE("R4C",'Mapa de Riesgos'!$O$32),"")</f>
        <v/>
      </c>
      <c r="AI49" s="55" t="str">
        <f>IF(AND('Mapa de Riesgos'!$Y$33="Muy Baja",'Mapa de Riesgos'!$AA$33="Catastrófico"),CONCATENATE("R4C",'Mapa de Riesgos'!$O$33),"")</f>
        <v/>
      </c>
      <c r="AJ49" s="55" t="str">
        <f>IF(AND('Mapa de Riesgos'!$Y$34="Muy Baja",'Mapa de Riesgos'!$AA$34="Catastrófico"),CONCATENATE("R4C",'Mapa de Riesgos'!$O$34),"")</f>
        <v/>
      </c>
      <c r="AK49" s="55" t="str">
        <f>IF(AND('Mapa de Riesgos'!$Y$35="Muy Baja",'Mapa de Riesgos'!$AA$35="Catastrófico"),CONCATENATE("R4C",'Mapa de Riesgos'!$O$35),"")</f>
        <v/>
      </c>
      <c r="AL49" s="55" t="str">
        <f>IF(AND('Mapa de Riesgos'!$Y$36="Muy Baja",'Mapa de Riesgos'!$AA$36="Catastrófico"),CONCATENATE("R4C",'Mapa de Riesgos'!$O$36),"")</f>
        <v/>
      </c>
      <c r="AM49" s="56" t="str">
        <f>IF(AND('Mapa de Riesgos'!$Y$37="Muy Baja",'Mapa de Riesgos'!$AA$37="Catastrófico"),CONCATENATE("R4C",'Mapa de Riesgos'!$O$37),"")</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x14ac:dyDescent="0.25">
      <c r="A50" s="82"/>
      <c r="B50" s="505"/>
      <c r="C50" s="505"/>
      <c r="D50" s="506"/>
      <c r="E50" s="604"/>
      <c r="F50" s="603"/>
      <c r="G50" s="603"/>
      <c r="H50" s="603"/>
      <c r="I50" s="619"/>
      <c r="J50" s="75" t="str">
        <f>IF(AND('Mapa de Riesgos'!$Y$38="Muy Baja",'Mapa de Riesgos'!$AA$38="Leve"),CONCATENATE("R5C",'Mapa de Riesgos'!$O$38),"")</f>
        <v/>
      </c>
      <c r="K50" s="76" t="str">
        <f>IF(AND('Mapa de Riesgos'!$Y$39="Muy Baja",'Mapa de Riesgos'!$AA$39="Leve"),CONCATENATE("R5C",'Mapa de Riesgos'!$O$39),"")</f>
        <v/>
      </c>
      <c r="L50" s="76" t="str">
        <f>IF(AND('Mapa de Riesgos'!$Y$40="Muy Baja",'Mapa de Riesgos'!$AA$40="Leve"),CONCATENATE("R5C",'Mapa de Riesgos'!$O$40),"")</f>
        <v/>
      </c>
      <c r="M50" s="76" t="str">
        <f>IF(AND('Mapa de Riesgos'!$Y$41="Muy Baja",'Mapa de Riesgos'!$AA$41="Leve"),CONCATENATE("R5C",'Mapa de Riesgos'!$O$41),"")</f>
        <v/>
      </c>
      <c r="N50" s="76" t="str">
        <f>IF(AND('Mapa de Riesgos'!$Y$42="Muy Baja",'Mapa de Riesgos'!$AA$42="Leve"),CONCATENATE("R5C",'Mapa de Riesgos'!$O$42),"")</f>
        <v/>
      </c>
      <c r="O50" s="77" t="str">
        <f>IF(AND('Mapa de Riesgos'!$Y$43="Muy Baja",'Mapa de Riesgos'!$AA$43="Leve"),CONCATENATE("R5C",'Mapa de Riesgos'!$O$43),"")</f>
        <v/>
      </c>
      <c r="P50" s="75" t="str">
        <f>IF(AND('Mapa de Riesgos'!$Y$38="Muy Baja",'Mapa de Riesgos'!$AA$38="Menor"),CONCATENATE("R5C",'Mapa de Riesgos'!$O$38),"")</f>
        <v/>
      </c>
      <c r="Q50" s="76" t="str">
        <f>IF(AND('Mapa de Riesgos'!$Y$39="Muy Baja",'Mapa de Riesgos'!$AA$39="Menor"),CONCATENATE("R5C",'Mapa de Riesgos'!$O$39),"")</f>
        <v/>
      </c>
      <c r="R50" s="76" t="str">
        <f>IF(AND('Mapa de Riesgos'!$Y$40="Muy Baja",'Mapa de Riesgos'!$AA$40="Menor"),CONCATENATE("R5C",'Mapa de Riesgos'!$O$40),"")</f>
        <v/>
      </c>
      <c r="S50" s="76" t="str">
        <f>IF(AND('Mapa de Riesgos'!$Y$41="Muy Baja",'Mapa de Riesgos'!$AA$41="Menor"),CONCATENATE("R5C",'Mapa de Riesgos'!$O$41),"")</f>
        <v/>
      </c>
      <c r="T50" s="76" t="str">
        <f>IF(AND('Mapa de Riesgos'!$Y$42="Muy Baja",'Mapa de Riesgos'!$AA$42="Menor"),CONCATENATE("R5C",'Mapa de Riesgos'!$O$42),"")</f>
        <v/>
      </c>
      <c r="U50" s="77" t="str">
        <f>IF(AND('Mapa de Riesgos'!$Y$43="Muy Baja",'Mapa de Riesgos'!$AA$43="Menor"),CONCATENATE("R5C",'Mapa de Riesgos'!$O$43),"")</f>
        <v/>
      </c>
      <c r="V50" s="66" t="str">
        <f>IF(AND('Mapa de Riesgos'!$Y$38="Muy Baja",'Mapa de Riesgos'!$AA$38="Moderado"),CONCATENATE("R5C",'Mapa de Riesgos'!$O$38),"")</f>
        <v/>
      </c>
      <c r="W50" s="67" t="str">
        <f>IF(AND('Mapa de Riesgos'!$Y$39="Muy Baja",'Mapa de Riesgos'!$AA$39="Moderado"),CONCATENATE("R5C",'Mapa de Riesgos'!$O$39),"")</f>
        <v/>
      </c>
      <c r="X50" s="67" t="str">
        <f>IF(AND('Mapa de Riesgos'!$Y$40="Muy Baja",'Mapa de Riesgos'!$AA$40="Moderado"),CONCATENATE("R5C",'Mapa de Riesgos'!$O$40),"")</f>
        <v/>
      </c>
      <c r="Y50" s="67" t="str">
        <f>IF(AND('Mapa de Riesgos'!$Y$41="Muy Baja",'Mapa de Riesgos'!$AA$41="Moderado"),CONCATENATE("R5C",'Mapa de Riesgos'!$O$41),"")</f>
        <v/>
      </c>
      <c r="Z50" s="67" t="str">
        <f>IF(AND('Mapa de Riesgos'!$Y$42="Muy Baja",'Mapa de Riesgos'!$AA$42="Moderado"),CONCATENATE("R5C",'Mapa de Riesgos'!$O$42),"")</f>
        <v/>
      </c>
      <c r="AA50" s="68" t="str">
        <f>IF(AND('Mapa de Riesgos'!$Y$43="Muy Baja",'Mapa de Riesgos'!$AA$43="Moderado"),CONCATENATE("R5C",'Mapa de Riesgos'!$O$43),"")</f>
        <v/>
      </c>
      <c r="AB50" s="51" t="str">
        <f>IF(AND('Mapa de Riesgos'!$Y$38="Muy Baja",'Mapa de Riesgos'!$AA$38="Mayor"),CONCATENATE("R5C",'Mapa de Riesgos'!$O$38),"")</f>
        <v/>
      </c>
      <c r="AC50" s="52" t="str">
        <f>IF(AND('Mapa de Riesgos'!$Y$39="Muy Baja",'Mapa de Riesgos'!$AA$39="Mayor"),CONCATENATE("R5C",'Mapa de Riesgos'!$O$39),"")</f>
        <v/>
      </c>
      <c r="AD50" s="52" t="str">
        <f>IF(AND('Mapa de Riesgos'!$Y$40="Muy Baja",'Mapa de Riesgos'!$AA$40="Mayor"),CONCATENATE("R5C",'Mapa de Riesgos'!$O$40),"")</f>
        <v/>
      </c>
      <c r="AE50" s="52" t="str">
        <f>IF(AND('Mapa de Riesgos'!$Y$41="Muy Baja",'Mapa de Riesgos'!$AA$41="Mayor"),CONCATENATE("R5C",'Mapa de Riesgos'!$O$41),"")</f>
        <v/>
      </c>
      <c r="AF50" s="52" t="str">
        <f>IF(AND('Mapa de Riesgos'!$Y$42="Muy Baja",'Mapa de Riesgos'!$AA$42="Mayor"),CONCATENATE("R5C",'Mapa de Riesgos'!$O$42),"")</f>
        <v/>
      </c>
      <c r="AG50" s="53" t="str">
        <f>IF(AND('Mapa de Riesgos'!$Y$43="Muy Baja",'Mapa de Riesgos'!$AA$43="Mayor"),CONCATENATE("R5C",'Mapa de Riesgos'!$O$43),"")</f>
        <v/>
      </c>
      <c r="AH50" s="54" t="str">
        <f>IF(AND('Mapa de Riesgos'!$Y$38="Muy Baja",'Mapa de Riesgos'!$AA$38="Catastrófico"),CONCATENATE("R5C",'Mapa de Riesgos'!$O$38),"")</f>
        <v/>
      </c>
      <c r="AI50" s="55" t="str">
        <f>IF(AND('Mapa de Riesgos'!$Y$39="Muy Baja",'Mapa de Riesgos'!$AA$39="Catastrófico"),CONCATENATE("R5C",'Mapa de Riesgos'!$O$39),"")</f>
        <v/>
      </c>
      <c r="AJ50" s="55" t="str">
        <f>IF(AND('Mapa de Riesgos'!$Y$40="Muy Baja",'Mapa de Riesgos'!$AA$40="Catastrófico"),CONCATENATE("R5C",'Mapa de Riesgos'!$O$40),"")</f>
        <v/>
      </c>
      <c r="AK50" s="55" t="str">
        <f>IF(AND('Mapa de Riesgos'!$Y$41="Muy Baja",'Mapa de Riesgos'!$AA$41="Catastrófico"),CONCATENATE("R5C",'Mapa de Riesgos'!$O$41),"")</f>
        <v/>
      </c>
      <c r="AL50" s="55" t="str">
        <f>IF(AND('Mapa de Riesgos'!$Y$42="Muy Baja",'Mapa de Riesgos'!$AA$42="Catastrófico"),CONCATENATE("R5C",'Mapa de Riesgos'!$O$42),"")</f>
        <v/>
      </c>
      <c r="AM50" s="56" t="str">
        <f>IF(AND('Mapa de Riesgos'!$Y$43="Muy Baja",'Mapa de Riesgos'!$AA$43="Catastrófico"),CONCATENATE("R5C",'Mapa de Riesgos'!$O$43),"")</f>
        <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x14ac:dyDescent="0.25">
      <c r="A51" s="82"/>
      <c r="B51" s="505"/>
      <c r="C51" s="505"/>
      <c r="D51" s="506"/>
      <c r="E51" s="604"/>
      <c r="F51" s="603"/>
      <c r="G51" s="603"/>
      <c r="H51" s="603"/>
      <c r="I51" s="619"/>
      <c r="J51" s="75" t="str">
        <f>IF(AND('Mapa de Riesgos'!$Y$44="Muy Baja",'Mapa de Riesgos'!$AA$44="Leve"),CONCATENATE("R6C",'Mapa de Riesgos'!$O$44),"")</f>
        <v/>
      </c>
      <c r="K51" s="76" t="str">
        <f>IF(AND('Mapa de Riesgos'!$Y$45="Muy Baja",'Mapa de Riesgos'!$AA$45="Leve"),CONCATENATE("R6C",'Mapa de Riesgos'!$O$45),"")</f>
        <v/>
      </c>
      <c r="L51" s="76" t="str">
        <f>IF(AND('Mapa de Riesgos'!$Y$46="Muy Baja",'Mapa de Riesgos'!$AA$46="Leve"),CONCATENATE("R6C",'Mapa de Riesgos'!$O$46),"")</f>
        <v/>
      </c>
      <c r="M51" s="76" t="str">
        <f>IF(AND('Mapa de Riesgos'!$Y$47="Muy Baja",'Mapa de Riesgos'!$AA$47="Leve"),CONCATENATE("R6C",'Mapa de Riesgos'!$O$47),"")</f>
        <v/>
      </c>
      <c r="N51" s="76" t="str">
        <f>IF(AND('Mapa de Riesgos'!$Y$48="Muy Baja",'Mapa de Riesgos'!$AA$48="Leve"),CONCATENATE("R6C",'Mapa de Riesgos'!$O$48),"")</f>
        <v/>
      </c>
      <c r="O51" s="77" t="str">
        <f>IF(AND('Mapa de Riesgos'!$Y$49="Muy Baja",'Mapa de Riesgos'!$AA$49="Leve"),CONCATENATE("R6C",'Mapa de Riesgos'!$O$49),"")</f>
        <v/>
      </c>
      <c r="P51" s="75" t="str">
        <f>IF(AND('Mapa de Riesgos'!$Y$44="Muy Baja",'Mapa de Riesgos'!$AA$44="Menor"),CONCATENATE("R6C",'Mapa de Riesgos'!$O$44),"")</f>
        <v/>
      </c>
      <c r="Q51" s="76" t="str">
        <f>IF(AND('Mapa de Riesgos'!$Y$45="Muy Baja",'Mapa de Riesgos'!$AA$45="Menor"),CONCATENATE("R6C",'Mapa de Riesgos'!$O$45),"")</f>
        <v/>
      </c>
      <c r="R51" s="76" t="str">
        <f>IF(AND('Mapa de Riesgos'!$Y$46="Muy Baja",'Mapa de Riesgos'!$AA$46="Menor"),CONCATENATE("R6C",'Mapa de Riesgos'!$O$46),"")</f>
        <v/>
      </c>
      <c r="S51" s="76" t="str">
        <f>IF(AND('Mapa de Riesgos'!$Y$47="Muy Baja",'Mapa de Riesgos'!$AA$47="Menor"),CONCATENATE("R6C",'Mapa de Riesgos'!$O$47),"")</f>
        <v/>
      </c>
      <c r="T51" s="76" t="str">
        <f>IF(AND('Mapa de Riesgos'!$Y$48="Muy Baja",'Mapa de Riesgos'!$AA$48="Menor"),CONCATENATE("R6C",'Mapa de Riesgos'!$O$48),"")</f>
        <v/>
      </c>
      <c r="U51" s="77" t="str">
        <f>IF(AND('Mapa de Riesgos'!$Y$49="Muy Baja",'Mapa de Riesgos'!$AA$49="Menor"),CONCATENATE("R6C",'Mapa de Riesgos'!$O$49),"")</f>
        <v/>
      </c>
      <c r="V51" s="66" t="str">
        <f>IF(AND('Mapa de Riesgos'!$Y$44="Muy Baja",'Mapa de Riesgos'!$AA$44="Moderado"),CONCATENATE("R6C",'Mapa de Riesgos'!$O$44),"")</f>
        <v>R6C1</v>
      </c>
      <c r="W51" s="67" t="str">
        <f>IF(AND('Mapa de Riesgos'!$Y$45="Muy Baja",'Mapa de Riesgos'!$AA$45="Moderado"),CONCATENATE("R6C",'Mapa de Riesgos'!$O$45),"")</f>
        <v/>
      </c>
      <c r="X51" s="67" t="str">
        <f>IF(AND('Mapa de Riesgos'!$Y$46="Muy Baja",'Mapa de Riesgos'!$AA$46="Moderado"),CONCATENATE("R6C",'Mapa de Riesgos'!$O$46),"")</f>
        <v/>
      </c>
      <c r="Y51" s="67" t="str">
        <f>IF(AND('Mapa de Riesgos'!$Y$47="Muy Baja",'Mapa de Riesgos'!$AA$47="Moderado"),CONCATENATE("R6C",'Mapa de Riesgos'!$O$47),"")</f>
        <v/>
      </c>
      <c r="Z51" s="67" t="str">
        <f>IF(AND('Mapa de Riesgos'!$Y$48="Muy Baja",'Mapa de Riesgos'!$AA$48="Moderado"),CONCATENATE("R6C",'Mapa de Riesgos'!$O$48),"")</f>
        <v/>
      </c>
      <c r="AA51" s="68" t="str">
        <f>IF(AND('Mapa de Riesgos'!$Y$49="Muy Baja",'Mapa de Riesgos'!$AA$49="Moderado"),CONCATENATE("R6C",'Mapa de Riesgos'!$O$49),"")</f>
        <v/>
      </c>
      <c r="AB51" s="51" t="str">
        <f>IF(AND('Mapa de Riesgos'!$Y$44="Muy Baja",'Mapa de Riesgos'!$AA$44="Mayor"),CONCATENATE("R6C",'Mapa de Riesgos'!$O$44),"")</f>
        <v/>
      </c>
      <c r="AC51" s="52" t="str">
        <f>IF(AND('Mapa de Riesgos'!$Y$45="Muy Baja",'Mapa de Riesgos'!$AA$45="Mayor"),CONCATENATE("R6C",'Mapa de Riesgos'!$O$45),"")</f>
        <v/>
      </c>
      <c r="AD51" s="52" t="str">
        <f>IF(AND('Mapa de Riesgos'!$Y$46="Muy Baja",'Mapa de Riesgos'!$AA$46="Mayor"),CONCATENATE("R6C",'Mapa de Riesgos'!$O$46),"")</f>
        <v/>
      </c>
      <c r="AE51" s="52" t="str">
        <f>IF(AND('Mapa de Riesgos'!$Y$47="Muy Baja",'Mapa de Riesgos'!$AA$47="Mayor"),CONCATENATE("R6C",'Mapa de Riesgos'!$O$47),"")</f>
        <v/>
      </c>
      <c r="AF51" s="52" t="str">
        <f>IF(AND('Mapa de Riesgos'!$Y$48="Muy Baja",'Mapa de Riesgos'!$AA$48="Mayor"),CONCATENATE("R6C",'Mapa de Riesgos'!$O$48),"")</f>
        <v/>
      </c>
      <c r="AG51" s="53" t="str">
        <f>IF(AND('Mapa de Riesgos'!$Y$49="Muy Baja",'Mapa de Riesgos'!$AA$49="Mayor"),CONCATENATE("R6C",'Mapa de Riesgos'!$O$49),"")</f>
        <v/>
      </c>
      <c r="AH51" s="54" t="str">
        <f>IF(AND('Mapa de Riesgos'!$Y$44="Muy Baja",'Mapa de Riesgos'!$AA$44="Catastrófico"),CONCATENATE("R6C",'Mapa de Riesgos'!$O$44),"")</f>
        <v/>
      </c>
      <c r="AI51" s="55" t="str">
        <f>IF(AND('Mapa de Riesgos'!$Y$45="Muy Baja",'Mapa de Riesgos'!$AA$45="Catastrófico"),CONCATENATE("R6C",'Mapa de Riesgos'!$O$45),"")</f>
        <v/>
      </c>
      <c r="AJ51" s="55" t="str">
        <f>IF(AND('Mapa de Riesgos'!$Y$46="Muy Baja",'Mapa de Riesgos'!$AA$46="Catastrófico"),CONCATENATE("R6C",'Mapa de Riesgos'!$O$46),"")</f>
        <v/>
      </c>
      <c r="AK51" s="55" t="str">
        <f>IF(AND('Mapa de Riesgos'!$Y$47="Muy Baja",'Mapa de Riesgos'!$AA$47="Catastrófico"),CONCATENATE("R6C",'Mapa de Riesgos'!$O$47),"")</f>
        <v/>
      </c>
      <c r="AL51" s="55" t="str">
        <f>IF(AND('Mapa de Riesgos'!$Y$48="Muy Baja",'Mapa de Riesgos'!$AA$48="Catastrófico"),CONCATENATE("R6C",'Mapa de Riesgos'!$O$48),"")</f>
        <v/>
      </c>
      <c r="AM51" s="56" t="str">
        <f>IF(AND('Mapa de Riesgos'!$Y$49="Muy Baja",'Mapa de Riesgos'!$AA$49="Catastrófico"),CONCATENATE("R6C",'Mapa de Riesgos'!$O$49),"")</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x14ac:dyDescent="0.25">
      <c r="A52" s="82"/>
      <c r="B52" s="505"/>
      <c r="C52" s="505"/>
      <c r="D52" s="506"/>
      <c r="E52" s="604"/>
      <c r="F52" s="603"/>
      <c r="G52" s="603"/>
      <c r="H52" s="603"/>
      <c r="I52" s="619"/>
      <c r="J52" s="75" t="str">
        <f>IF(AND('Mapa de Riesgos'!$Y$50="Muy Baja",'Mapa de Riesgos'!$AA$50="Leve"),CONCATENATE("R7C",'Mapa de Riesgos'!$O$50),"")</f>
        <v/>
      </c>
      <c r="K52" s="76" t="str">
        <f>IF(AND('Mapa de Riesgos'!$Y$51="Muy Baja",'Mapa de Riesgos'!$AA$51="Leve"),CONCATENATE("R7C",'Mapa de Riesgos'!$O$51),"")</f>
        <v/>
      </c>
      <c r="L52" s="76" t="str">
        <f>IF(AND('Mapa de Riesgos'!$Y$52="Muy Baja",'Mapa de Riesgos'!$AA$52="Leve"),CONCATENATE("R7C",'Mapa de Riesgos'!$O$52),"")</f>
        <v/>
      </c>
      <c r="M52" s="76" t="str">
        <f>IF(AND('Mapa de Riesgos'!$Y$53="Muy Baja",'Mapa de Riesgos'!$AA$53="Leve"),CONCATENATE("R7C",'Mapa de Riesgos'!$O$53),"")</f>
        <v/>
      </c>
      <c r="N52" s="76" t="str">
        <f>IF(AND('Mapa de Riesgos'!$Y$54="Muy Baja",'Mapa de Riesgos'!$AA$54="Leve"),CONCATENATE("R7C",'Mapa de Riesgos'!$O$54),"")</f>
        <v/>
      </c>
      <c r="O52" s="77" t="str">
        <f>IF(AND('Mapa de Riesgos'!$Y$55="Muy Baja",'Mapa de Riesgos'!$AA$55="Leve"),CONCATENATE("R7C",'Mapa de Riesgos'!$O$55),"")</f>
        <v/>
      </c>
      <c r="P52" s="75" t="str">
        <f>IF(AND('Mapa de Riesgos'!$Y$50="Muy Baja",'Mapa de Riesgos'!$AA$50="Menor"),CONCATENATE("R7C",'Mapa de Riesgos'!$O$50),"")</f>
        <v/>
      </c>
      <c r="Q52" s="76" t="str">
        <f>IF(AND('Mapa de Riesgos'!$Y$51="Muy Baja",'Mapa de Riesgos'!$AA$51="Menor"),CONCATENATE("R7C",'Mapa de Riesgos'!$O$51),"")</f>
        <v/>
      </c>
      <c r="R52" s="76" t="str">
        <f>IF(AND('Mapa de Riesgos'!$Y$52="Muy Baja",'Mapa de Riesgos'!$AA$52="Menor"),CONCATENATE("R7C",'Mapa de Riesgos'!$O$52),"")</f>
        <v/>
      </c>
      <c r="S52" s="76" t="str">
        <f>IF(AND('Mapa de Riesgos'!$Y$53="Muy Baja",'Mapa de Riesgos'!$AA$53="Menor"),CONCATENATE("R7C",'Mapa de Riesgos'!$O$53),"")</f>
        <v/>
      </c>
      <c r="T52" s="76" t="str">
        <f>IF(AND('Mapa de Riesgos'!$Y$54="Muy Baja",'Mapa de Riesgos'!$AA$54="Menor"),CONCATENATE("R7C",'Mapa de Riesgos'!$O$54),"")</f>
        <v/>
      </c>
      <c r="U52" s="77" t="str">
        <f>IF(AND('Mapa de Riesgos'!$Y$55="Muy Baja",'Mapa de Riesgos'!$AA$55="Menor"),CONCATENATE("R7C",'Mapa de Riesgos'!$O$55),"")</f>
        <v/>
      </c>
      <c r="V52" s="66" t="str">
        <f>IF(AND('Mapa de Riesgos'!$Y$50="Muy Baja",'Mapa de Riesgos'!$AA$50="Moderado"),CONCATENATE("R7C",'Mapa de Riesgos'!$O$50),"")</f>
        <v/>
      </c>
      <c r="W52" s="67" t="str">
        <f>IF(AND('Mapa de Riesgos'!$Y$51="Muy Baja",'Mapa de Riesgos'!$AA$51="Moderado"),CONCATENATE("R7C",'Mapa de Riesgos'!$O$51),"")</f>
        <v/>
      </c>
      <c r="X52" s="67" t="str">
        <f>IF(AND('Mapa de Riesgos'!$Y$52="Muy Baja",'Mapa de Riesgos'!$AA$52="Moderado"),CONCATENATE("R7C",'Mapa de Riesgos'!$O$52),"")</f>
        <v/>
      </c>
      <c r="Y52" s="67" t="str">
        <f>IF(AND('Mapa de Riesgos'!$Y$53="Muy Baja",'Mapa de Riesgos'!$AA$53="Moderado"),CONCATENATE("R7C",'Mapa de Riesgos'!$O$53),"")</f>
        <v/>
      </c>
      <c r="Z52" s="67" t="str">
        <f>IF(AND('Mapa de Riesgos'!$Y$54="Muy Baja",'Mapa de Riesgos'!$AA$54="Moderado"),CONCATENATE("R7C",'Mapa de Riesgos'!$O$54),"")</f>
        <v/>
      </c>
      <c r="AA52" s="68" t="str">
        <f>IF(AND('Mapa de Riesgos'!$Y$55="Muy Baja",'Mapa de Riesgos'!$AA$55="Moderado"),CONCATENATE("R7C",'Mapa de Riesgos'!$O$55),"")</f>
        <v/>
      </c>
      <c r="AB52" s="51" t="str">
        <f>IF(AND('Mapa de Riesgos'!$Y$50="Muy Baja",'Mapa de Riesgos'!$AA$50="Mayor"),CONCATENATE("R7C",'Mapa de Riesgos'!$O$50),"")</f>
        <v/>
      </c>
      <c r="AC52" s="52" t="str">
        <f>IF(AND('Mapa de Riesgos'!$Y$51="Muy Baja",'Mapa de Riesgos'!$AA$51="Mayor"),CONCATENATE("R7C",'Mapa de Riesgos'!$O$51),"")</f>
        <v/>
      </c>
      <c r="AD52" s="52" t="str">
        <f>IF(AND('Mapa de Riesgos'!$Y$52="Muy Baja",'Mapa de Riesgos'!$AA$52="Mayor"),CONCATENATE("R7C",'Mapa de Riesgos'!$O$52),"")</f>
        <v/>
      </c>
      <c r="AE52" s="52" t="str">
        <f>IF(AND('Mapa de Riesgos'!$Y$53="Muy Baja",'Mapa de Riesgos'!$AA$53="Mayor"),CONCATENATE("R7C",'Mapa de Riesgos'!$O$53),"")</f>
        <v/>
      </c>
      <c r="AF52" s="52" t="str">
        <f>IF(AND('Mapa de Riesgos'!$Y$54="Muy Baja",'Mapa de Riesgos'!$AA$54="Mayor"),CONCATENATE("R7C",'Mapa de Riesgos'!$O$54),"")</f>
        <v/>
      </c>
      <c r="AG52" s="53" t="str">
        <f>IF(AND('Mapa de Riesgos'!$Y$55="Muy Baja",'Mapa de Riesgos'!$AA$55="Mayor"),CONCATENATE("R7C",'Mapa de Riesgos'!$O$55),"")</f>
        <v/>
      </c>
      <c r="AH52" s="54" t="str">
        <f>IF(AND('Mapa de Riesgos'!$Y$50="Muy Baja",'Mapa de Riesgos'!$AA$50="Catastrófico"),CONCATENATE("R7C",'Mapa de Riesgos'!$O$50),"")</f>
        <v/>
      </c>
      <c r="AI52" s="55" t="str">
        <f>IF(AND('Mapa de Riesgos'!$Y$51="Muy Baja",'Mapa de Riesgos'!$AA$51="Catastrófico"),CONCATENATE("R7C",'Mapa de Riesgos'!$O$51),"")</f>
        <v/>
      </c>
      <c r="AJ52" s="55" t="str">
        <f>IF(AND('Mapa de Riesgos'!$Y$52="Muy Baja",'Mapa de Riesgos'!$AA$52="Catastrófico"),CONCATENATE("R7C",'Mapa de Riesgos'!$O$52),"")</f>
        <v/>
      </c>
      <c r="AK52" s="55" t="str">
        <f>IF(AND('Mapa de Riesgos'!$Y$53="Muy Baja",'Mapa de Riesgos'!$AA$53="Catastrófico"),CONCATENATE("R7C",'Mapa de Riesgos'!$O$53),"")</f>
        <v/>
      </c>
      <c r="AL52" s="55" t="str">
        <f>IF(AND('Mapa de Riesgos'!$Y$54="Muy Baja",'Mapa de Riesgos'!$AA$54="Catastrófico"),CONCATENATE("R7C",'Mapa de Riesgos'!$O$54),"")</f>
        <v/>
      </c>
      <c r="AM52" s="56" t="str">
        <f>IF(AND('Mapa de Riesgos'!$Y$55="Muy Baja",'Mapa de Riesgos'!$AA$55="Catastrófico"),CONCATENATE("R7C",'Mapa de Riesgos'!$O$55),"")</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505"/>
      <c r="C53" s="505"/>
      <c r="D53" s="506"/>
      <c r="E53" s="604"/>
      <c r="F53" s="603"/>
      <c r="G53" s="603"/>
      <c r="H53" s="603"/>
      <c r="I53" s="619"/>
      <c r="J53" s="75" t="str">
        <f>IF(AND('Mapa de Riesgos'!$Y$56="Muy Baja",'Mapa de Riesgos'!$AA$56="Leve"),CONCATENATE("R8C",'Mapa de Riesgos'!$O$56),"")</f>
        <v/>
      </c>
      <c r="K53" s="76" t="str">
        <f>IF(AND('Mapa de Riesgos'!$Y$57="Muy Baja",'Mapa de Riesgos'!$AA$57="Leve"),CONCATENATE("R8C",'Mapa de Riesgos'!$O$57),"")</f>
        <v/>
      </c>
      <c r="L53" s="76" t="str">
        <f>IF(AND('Mapa de Riesgos'!$Y$58="Muy Baja",'Mapa de Riesgos'!$AA$58="Leve"),CONCATENATE("R8C",'Mapa de Riesgos'!$O$58),"")</f>
        <v/>
      </c>
      <c r="M53" s="76" t="str">
        <f>IF(AND('Mapa de Riesgos'!$Y$59="Muy Baja",'Mapa de Riesgos'!$AA$59="Leve"),CONCATENATE("R8C",'Mapa de Riesgos'!$O$59),"")</f>
        <v/>
      </c>
      <c r="N53" s="76" t="str">
        <f>IF(AND('Mapa de Riesgos'!$Y$60="Muy Baja",'Mapa de Riesgos'!$AA$60="Leve"),CONCATENATE("R8C",'Mapa de Riesgos'!$O$60),"")</f>
        <v/>
      </c>
      <c r="O53" s="77" t="str">
        <f>IF(AND('Mapa de Riesgos'!$Y$61="Muy Baja",'Mapa de Riesgos'!$AA$61="Leve"),CONCATENATE("R8C",'Mapa de Riesgos'!$O$61),"")</f>
        <v/>
      </c>
      <c r="P53" s="75" t="str">
        <f>IF(AND('Mapa de Riesgos'!$Y$56="Muy Baja",'Mapa de Riesgos'!$AA$56="Menor"),CONCATENATE("R8C",'Mapa de Riesgos'!$O$56),"")</f>
        <v/>
      </c>
      <c r="Q53" s="76" t="str">
        <f>IF(AND('Mapa de Riesgos'!$Y$57="Muy Baja",'Mapa de Riesgos'!$AA$57="Menor"),CONCATENATE("R8C",'Mapa de Riesgos'!$O$57),"")</f>
        <v/>
      </c>
      <c r="R53" s="76" t="str">
        <f>IF(AND('Mapa de Riesgos'!$Y$58="Muy Baja",'Mapa de Riesgos'!$AA$58="Menor"),CONCATENATE("R8C",'Mapa de Riesgos'!$O$58),"")</f>
        <v/>
      </c>
      <c r="S53" s="76" t="str">
        <f>IF(AND('Mapa de Riesgos'!$Y$59="Muy Baja",'Mapa de Riesgos'!$AA$59="Menor"),CONCATENATE("R8C",'Mapa de Riesgos'!$O$59),"")</f>
        <v/>
      </c>
      <c r="T53" s="76" t="str">
        <f>IF(AND('Mapa de Riesgos'!$Y$60="Muy Baja",'Mapa de Riesgos'!$AA$60="Menor"),CONCATENATE("R8C",'Mapa de Riesgos'!$O$60),"")</f>
        <v/>
      </c>
      <c r="U53" s="77" t="str">
        <f>IF(AND('Mapa de Riesgos'!$Y$61="Muy Baja",'Mapa de Riesgos'!$AA$61="Menor"),CONCATENATE("R8C",'Mapa de Riesgos'!$O$61),"")</f>
        <v/>
      </c>
      <c r="V53" s="66" t="str">
        <f>IF(AND('Mapa de Riesgos'!$Y$56="Muy Baja",'Mapa de Riesgos'!$AA$56="Moderado"),CONCATENATE("R8C",'Mapa de Riesgos'!$O$56),"")</f>
        <v/>
      </c>
      <c r="W53" s="67" t="str">
        <f>IF(AND('Mapa de Riesgos'!$Y$57="Muy Baja",'Mapa de Riesgos'!$AA$57="Moderado"),CONCATENATE("R8C",'Mapa de Riesgos'!$O$57),"")</f>
        <v/>
      </c>
      <c r="X53" s="67" t="str">
        <f>IF(AND('Mapa de Riesgos'!$Y$58="Muy Baja",'Mapa de Riesgos'!$AA$58="Moderado"),CONCATENATE("R8C",'Mapa de Riesgos'!$O$58),"")</f>
        <v/>
      </c>
      <c r="Y53" s="67" t="str">
        <f>IF(AND('Mapa de Riesgos'!$Y$59="Muy Baja",'Mapa de Riesgos'!$AA$59="Moderado"),CONCATENATE("R8C",'Mapa de Riesgos'!$O$59),"")</f>
        <v/>
      </c>
      <c r="Z53" s="67" t="str">
        <f>IF(AND('Mapa de Riesgos'!$Y$60="Muy Baja",'Mapa de Riesgos'!$AA$60="Moderado"),CONCATENATE("R8C",'Mapa de Riesgos'!$O$60),"")</f>
        <v/>
      </c>
      <c r="AA53" s="68" t="str">
        <f>IF(AND('Mapa de Riesgos'!$Y$61="Muy Baja",'Mapa de Riesgos'!$AA$61="Moderado"),CONCATENATE("R8C",'Mapa de Riesgos'!$O$61),"")</f>
        <v/>
      </c>
      <c r="AB53" s="51" t="str">
        <f>IF(AND('Mapa de Riesgos'!$Y$56="Muy Baja",'Mapa de Riesgos'!$AA$56="Mayor"),CONCATENATE("R8C",'Mapa de Riesgos'!$O$56),"")</f>
        <v/>
      </c>
      <c r="AC53" s="52" t="str">
        <f>IF(AND('Mapa de Riesgos'!$Y$57="Muy Baja",'Mapa de Riesgos'!$AA$57="Mayor"),CONCATENATE("R8C",'Mapa de Riesgos'!$O$57),"")</f>
        <v/>
      </c>
      <c r="AD53" s="52" t="str">
        <f>IF(AND('Mapa de Riesgos'!$Y$58="Muy Baja",'Mapa de Riesgos'!$AA$58="Mayor"),CONCATENATE("R8C",'Mapa de Riesgos'!$O$58),"")</f>
        <v/>
      </c>
      <c r="AE53" s="52" t="str">
        <f>IF(AND('Mapa de Riesgos'!$Y$59="Muy Baja",'Mapa de Riesgos'!$AA$59="Mayor"),CONCATENATE("R8C",'Mapa de Riesgos'!$O$59),"")</f>
        <v/>
      </c>
      <c r="AF53" s="52" t="str">
        <f>IF(AND('Mapa de Riesgos'!$Y$60="Muy Baja",'Mapa de Riesgos'!$AA$60="Mayor"),CONCATENATE("R8C",'Mapa de Riesgos'!$O$60),"")</f>
        <v/>
      </c>
      <c r="AG53" s="53" t="str">
        <f>IF(AND('Mapa de Riesgos'!$Y$61="Muy Baja",'Mapa de Riesgos'!$AA$61="Mayor"),CONCATENATE("R8C",'Mapa de Riesgos'!$O$61),"")</f>
        <v/>
      </c>
      <c r="AH53" s="54" t="str">
        <f>IF(AND('Mapa de Riesgos'!$Y$56="Muy Baja",'Mapa de Riesgos'!$AA$56="Catastrófico"),CONCATENATE("R8C",'Mapa de Riesgos'!$O$56),"")</f>
        <v/>
      </c>
      <c r="AI53" s="55" t="str">
        <f>IF(AND('Mapa de Riesgos'!$Y$57="Muy Baja",'Mapa de Riesgos'!$AA$57="Catastrófico"),CONCATENATE("R8C",'Mapa de Riesgos'!$O$57),"")</f>
        <v/>
      </c>
      <c r="AJ53" s="55" t="str">
        <f>IF(AND('Mapa de Riesgos'!$Y$58="Muy Baja",'Mapa de Riesgos'!$AA$58="Catastrófico"),CONCATENATE("R8C",'Mapa de Riesgos'!$O$58),"")</f>
        <v/>
      </c>
      <c r="AK53" s="55" t="str">
        <f>IF(AND('Mapa de Riesgos'!$Y$59="Muy Baja",'Mapa de Riesgos'!$AA$59="Catastrófico"),CONCATENATE("R8C",'Mapa de Riesgos'!$O$59),"")</f>
        <v/>
      </c>
      <c r="AL53" s="55" t="str">
        <f>IF(AND('Mapa de Riesgos'!$Y$60="Muy Baja",'Mapa de Riesgos'!$AA$60="Catastrófico"),CONCATENATE("R8C",'Mapa de Riesgos'!$O$60),"")</f>
        <v/>
      </c>
      <c r="AM53" s="56" t="str">
        <f>IF(AND('Mapa de Riesgos'!$Y$61="Muy Baja",'Mapa de Riesgos'!$AA$61="Catastrófico"),CONCATENATE("R8C",'Mapa de Riesgos'!$O$61),"")</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505"/>
      <c r="C54" s="505"/>
      <c r="D54" s="506"/>
      <c r="E54" s="604"/>
      <c r="F54" s="603"/>
      <c r="G54" s="603"/>
      <c r="H54" s="603"/>
      <c r="I54" s="619"/>
      <c r="J54" s="75" t="str">
        <f>IF(AND('Mapa de Riesgos'!$Y$62="Muy Baja",'Mapa de Riesgos'!$AA$62="Leve"),CONCATENATE("R9C",'Mapa de Riesgos'!$O$62),"")</f>
        <v/>
      </c>
      <c r="K54" s="76" t="str">
        <f>IF(AND('Mapa de Riesgos'!$Y$63="Muy Baja",'Mapa de Riesgos'!$AA$63="Leve"),CONCATENATE("R9C",'Mapa de Riesgos'!$O$63),"")</f>
        <v/>
      </c>
      <c r="L54" s="76" t="str">
        <f>IF(AND('Mapa de Riesgos'!$Y$64="Muy Baja",'Mapa de Riesgos'!$AA$64="Leve"),CONCATENATE("R9C",'Mapa de Riesgos'!$O$64),"")</f>
        <v/>
      </c>
      <c r="M54" s="76" t="str">
        <f>IF(AND('Mapa de Riesgos'!$Y$65="Muy Baja",'Mapa de Riesgos'!$AA$65="Leve"),CONCATENATE("R9C",'Mapa de Riesgos'!$O$65),"")</f>
        <v/>
      </c>
      <c r="N54" s="76" t="str">
        <f>IF(AND('Mapa de Riesgos'!$Y$66="Muy Baja",'Mapa de Riesgos'!$AA$66="Leve"),CONCATENATE("R9C",'Mapa de Riesgos'!$O$66),"")</f>
        <v/>
      </c>
      <c r="O54" s="77" t="str">
        <f>IF(AND('Mapa de Riesgos'!$Y$67="Muy Baja",'Mapa de Riesgos'!$AA$67="Leve"),CONCATENATE("R9C",'Mapa de Riesgos'!$O$67),"")</f>
        <v/>
      </c>
      <c r="P54" s="75" t="str">
        <f>IF(AND('Mapa de Riesgos'!$Y$62="Muy Baja",'Mapa de Riesgos'!$AA$62="Menor"),CONCATENATE("R9C",'Mapa de Riesgos'!$O$62),"")</f>
        <v/>
      </c>
      <c r="Q54" s="76" t="str">
        <f>IF(AND('Mapa de Riesgos'!$Y$63="Muy Baja",'Mapa de Riesgos'!$AA$63="Menor"),CONCATENATE("R9C",'Mapa de Riesgos'!$O$63),"")</f>
        <v/>
      </c>
      <c r="R54" s="76" t="str">
        <f>IF(AND('Mapa de Riesgos'!$Y$64="Muy Baja",'Mapa de Riesgos'!$AA$64="Menor"),CONCATENATE("R9C",'Mapa de Riesgos'!$O$64),"")</f>
        <v/>
      </c>
      <c r="S54" s="76" t="str">
        <f>IF(AND('Mapa de Riesgos'!$Y$65="Muy Baja",'Mapa de Riesgos'!$AA$65="Menor"),CONCATENATE("R9C",'Mapa de Riesgos'!$O$65),"")</f>
        <v/>
      </c>
      <c r="T54" s="76" t="str">
        <f>IF(AND('Mapa de Riesgos'!$Y$66="Muy Baja",'Mapa de Riesgos'!$AA$66="Menor"),CONCATENATE("R9C",'Mapa de Riesgos'!$O$66),"")</f>
        <v/>
      </c>
      <c r="U54" s="77" t="str">
        <f>IF(AND('Mapa de Riesgos'!$Y$67="Muy Baja",'Mapa de Riesgos'!$AA$67="Menor"),CONCATENATE("R9C",'Mapa de Riesgos'!$O$67),"")</f>
        <v/>
      </c>
      <c r="V54" s="66" t="str">
        <f>IF(AND('Mapa de Riesgos'!$Y$62="Muy Baja",'Mapa de Riesgos'!$AA$62="Moderado"),CONCATENATE("R9C",'Mapa de Riesgos'!$O$62),"")</f>
        <v/>
      </c>
      <c r="W54" s="67" t="str">
        <f>IF(AND('Mapa de Riesgos'!$Y$63="Muy Baja",'Mapa de Riesgos'!$AA$63="Moderado"),CONCATENATE("R9C",'Mapa de Riesgos'!$O$63),"")</f>
        <v/>
      </c>
      <c r="X54" s="67" t="str">
        <f>IF(AND('Mapa de Riesgos'!$Y$64="Muy Baja",'Mapa de Riesgos'!$AA$64="Moderado"),CONCATENATE("R9C",'Mapa de Riesgos'!$O$64),"")</f>
        <v/>
      </c>
      <c r="Y54" s="67" t="str">
        <f>IF(AND('Mapa de Riesgos'!$Y$65="Muy Baja",'Mapa de Riesgos'!$AA$65="Moderado"),CONCATENATE("R9C",'Mapa de Riesgos'!$O$65),"")</f>
        <v/>
      </c>
      <c r="Z54" s="67" t="str">
        <f>IF(AND('Mapa de Riesgos'!$Y$66="Muy Baja",'Mapa de Riesgos'!$AA$66="Moderado"),CONCATENATE("R9C",'Mapa de Riesgos'!$O$66),"")</f>
        <v/>
      </c>
      <c r="AA54" s="68" t="str">
        <f>IF(AND('Mapa de Riesgos'!$Y$67="Muy Baja",'Mapa de Riesgos'!$AA$67="Moderado"),CONCATENATE("R9C",'Mapa de Riesgos'!$O$67),"")</f>
        <v/>
      </c>
      <c r="AB54" s="51" t="str">
        <f>IF(AND('Mapa de Riesgos'!$Y$62="Muy Baja",'Mapa de Riesgos'!$AA$62="Mayor"),CONCATENATE("R9C",'Mapa de Riesgos'!$O$62),"")</f>
        <v/>
      </c>
      <c r="AC54" s="52" t="str">
        <f>IF(AND('Mapa de Riesgos'!$Y$63="Muy Baja",'Mapa de Riesgos'!$AA$63="Mayor"),CONCATENATE("R9C",'Mapa de Riesgos'!$O$63),"")</f>
        <v/>
      </c>
      <c r="AD54" s="52" t="str">
        <f>IF(AND('Mapa de Riesgos'!$Y$64="Muy Baja",'Mapa de Riesgos'!$AA$64="Mayor"),CONCATENATE("R9C",'Mapa de Riesgos'!$O$64),"")</f>
        <v/>
      </c>
      <c r="AE54" s="52" t="str">
        <f>IF(AND('Mapa de Riesgos'!$Y$65="Muy Baja",'Mapa de Riesgos'!$AA$65="Mayor"),CONCATENATE("R9C",'Mapa de Riesgos'!$O$65),"")</f>
        <v/>
      </c>
      <c r="AF54" s="52" t="str">
        <f>IF(AND('Mapa de Riesgos'!$Y$66="Muy Baja",'Mapa de Riesgos'!$AA$66="Mayor"),CONCATENATE("R9C",'Mapa de Riesgos'!$O$66),"")</f>
        <v/>
      </c>
      <c r="AG54" s="53" t="str">
        <f>IF(AND('Mapa de Riesgos'!$Y$67="Muy Baja",'Mapa de Riesgos'!$AA$67="Mayor"),CONCATENATE("R9C",'Mapa de Riesgos'!$O$67),"")</f>
        <v/>
      </c>
      <c r="AH54" s="54" t="str">
        <f>IF(AND('Mapa de Riesgos'!$Y$62="Muy Baja",'Mapa de Riesgos'!$AA$62="Catastrófico"),CONCATENATE("R9C",'Mapa de Riesgos'!$O$62),"")</f>
        <v/>
      </c>
      <c r="AI54" s="55" t="str">
        <f>IF(AND('Mapa de Riesgos'!$Y$63="Muy Baja",'Mapa de Riesgos'!$AA$63="Catastrófico"),CONCATENATE("R9C",'Mapa de Riesgos'!$O$63),"")</f>
        <v/>
      </c>
      <c r="AJ54" s="55" t="str">
        <f>IF(AND('Mapa de Riesgos'!$Y$64="Muy Baja",'Mapa de Riesgos'!$AA$64="Catastrófico"),CONCATENATE("R9C",'Mapa de Riesgos'!$O$64),"")</f>
        <v/>
      </c>
      <c r="AK54" s="55" t="str">
        <f>IF(AND('Mapa de Riesgos'!$Y$65="Muy Baja",'Mapa de Riesgos'!$AA$65="Catastrófico"),CONCATENATE("R9C",'Mapa de Riesgos'!$O$65),"")</f>
        <v/>
      </c>
      <c r="AL54" s="55" t="str">
        <f>IF(AND('Mapa de Riesgos'!$Y$66="Muy Baja",'Mapa de Riesgos'!$AA$66="Catastrófico"),CONCATENATE("R9C",'Mapa de Riesgos'!$O$66),"")</f>
        <v/>
      </c>
      <c r="AM54" s="56" t="str">
        <f>IF(AND('Mapa de Riesgos'!$Y$67="Muy Baja",'Mapa de Riesgos'!$AA$67="Catastrófico"),CONCATENATE("R9C",'Mapa de Riesgos'!$O$67),"")</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x14ac:dyDescent="0.3">
      <c r="A55" s="82"/>
      <c r="B55" s="505"/>
      <c r="C55" s="505"/>
      <c r="D55" s="506"/>
      <c r="E55" s="605"/>
      <c r="F55" s="606"/>
      <c r="G55" s="606"/>
      <c r="H55" s="606"/>
      <c r="I55" s="620"/>
      <c r="J55" s="78" t="str">
        <f>IF(AND('Mapa de Riesgos'!$Y$68="Muy Baja",'Mapa de Riesgos'!$AA$68="Leve"),CONCATENATE("R10C",'Mapa de Riesgos'!$O$68),"")</f>
        <v/>
      </c>
      <c r="K55" s="79" t="str">
        <f>IF(AND('Mapa de Riesgos'!$Y$69="Muy Baja",'Mapa de Riesgos'!$AA$69="Leve"),CONCATENATE("R10C",'Mapa de Riesgos'!$O$69),"")</f>
        <v/>
      </c>
      <c r="L55" s="79" t="str">
        <f>IF(AND('Mapa de Riesgos'!$Y$70="Muy Baja",'Mapa de Riesgos'!$AA$70="Leve"),CONCATENATE("R10C",'Mapa de Riesgos'!$O$70),"")</f>
        <v/>
      </c>
      <c r="M55" s="79" t="str">
        <f>IF(AND('Mapa de Riesgos'!$Y$71="Muy Baja",'Mapa de Riesgos'!$AA$71="Leve"),CONCATENATE("R10C",'Mapa de Riesgos'!$O$71),"")</f>
        <v/>
      </c>
      <c r="N55" s="79" t="str">
        <f>IF(AND('Mapa de Riesgos'!$Y$72="Muy Baja",'Mapa de Riesgos'!$AA$72="Leve"),CONCATENATE("R10C",'Mapa de Riesgos'!$O$72),"")</f>
        <v/>
      </c>
      <c r="O55" s="80" t="str">
        <f>IF(AND('Mapa de Riesgos'!$Y$73="Muy Baja",'Mapa de Riesgos'!$AA$73="Leve"),CONCATENATE("R10C",'Mapa de Riesgos'!$O$73),"")</f>
        <v/>
      </c>
      <c r="P55" s="78" t="str">
        <f>IF(AND('Mapa de Riesgos'!$Y$68="Muy Baja",'Mapa de Riesgos'!$AA$68="Menor"),CONCATENATE("R10C",'Mapa de Riesgos'!$O$68),"")</f>
        <v/>
      </c>
      <c r="Q55" s="79" t="str">
        <f>IF(AND('Mapa de Riesgos'!$Y$69="Muy Baja",'Mapa de Riesgos'!$AA$69="Menor"),CONCATENATE("R10C",'Mapa de Riesgos'!$O$69),"")</f>
        <v/>
      </c>
      <c r="R55" s="79" t="str">
        <f>IF(AND('Mapa de Riesgos'!$Y$70="Muy Baja",'Mapa de Riesgos'!$AA$70="Menor"),CONCATENATE("R10C",'Mapa de Riesgos'!$O$70),"")</f>
        <v/>
      </c>
      <c r="S55" s="79" t="str">
        <f>IF(AND('Mapa de Riesgos'!$Y$71="Muy Baja",'Mapa de Riesgos'!$AA$71="Menor"),CONCATENATE("R10C",'Mapa de Riesgos'!$O$71),"")</f>
        <v/>
      </c>
      <c r="T55" s="79" t="str">
        <f>IF(AND('Mapa de Riesgos'!$Y$72="Muy Baja",'Mapa de Riesgos'!$AA$72="Menor"),CONCATENATE("R10C",'Mapa de Riesgos'!$O$72),"")</f>
        <v/>
      </c>
      <c r="U55" s="80" t="str">
        <f>IF(AND('Mapa de Riesgos'!$Y$73="Muy Baja",'Mapa de Riesgos'!$AA$73="Menor"),CONCATENATE("R10C",'Mapa de Riesgos'!$O$73),"")</f>
        <v/>
      </c>
      <c r="V55" s="69" t="str">
        <f>IF(AND('Mapa de Riesgos'!$Y$68="Muy Baja",'Mapa de Riesgos'!$AA$68="Moderado"),CONCATENATE("R10C",'Mapa de Riesgos'!$O$68),"")</f>
        <v/>
      </c>
      <c r="W55" s="70" t="str">
        <f>IF(AND('Mapa de Riesgos'!$Y$69="Muy Baja",'Mapa de Riesgos'!$AA$69="Moderado"),CONCATENATE("R10C",'Mapa de Riesgos'!$O$69),"")</f>
        <v/>
      </c>
      <c r="X55" s="70" t="str">
        <f>IF(AND('Mapa de Riesgos'!$Y$70="Muy Baja",'Mapa de Riesgos'!$AA$70="Moderado"),CONCATENATE("R10C",'Mapa de Riesgos'!$O$70),"")</f>
        <v/>
      </c>
      <c r="Y55" s="70" t="str">
        <f>IF(AND('Mapa de Riesgos'!$Y$71="Muy Baja",'Mapa de Riesgos'!$AA$71="Moderado"),CONCATENATE("R10C",'Mapa de Riesgos'!$O$71),"")</f>
        <v/>
      </c>
      <c r="Z55" s="70" t="str">
        <f>IF(AND('Mapa de Riesgos'!$Y$72="Muy Baja",'Mapa de Riesgos'!$AA$72="Moderado"),CONCATENATE("R10C",'Mapa de Riesgos'!$O$72),"")</f>
        <v/>
      </c>
      <c r="AA55" s="71" t="str">
        <f>IF(AND('Mapa de Riesgos'!$Y$73="Muy Baja",'Mapa de Riesgos'!$AA$73="Moderado"),CONCATENATE("R10C",'Mapa de Riesgos'!$O$73),"")</f>
        <v/>
      </c>
      <c r="AB55" s="57" t="str">
        <f>IF(AND('Mapa de Riesgos'!$Y$68="Muy Baja",'Mapa de Riesgos'!$AA$68="Mayor"),CONCATENATE("R10C",'Mapa de Riesgos'!$O$68),"")</f>
        <v/>
      </c>
      <c r="AC55" s="58" t="str">
        <f>IF(AND('Mapa de Riesgos'!$Y$69="Muy Baja",'Mapa de Riesgos'!$AA$69="Mayor"),CONCATENATE("R10C",'Mapa de Riesgos'!$O$69),"")</f>
        <v/>
      </c>
      <c r="AD55" s="58" t="str">
        <f>IF(AND('Mapa de Riesgos'!$Y$70="Muy Baja",'Mapa de Riesgos'!$AA$70="Mayor"),CONCATENATE("R10C",'Mapa de Riesgos'!$O$70),"")</f>
        <v/>
      </c>
      <c r="AE55" s="58" t="str">
        <f>IF(AND('Mapa de Riesgos'!$Y$71="Muy Baja",'Mapa de Riesgos'!$AA$71="Mayor"),CONCATENATE("R10C",'Mapa de Riesgos'!$O$71),"")</f>
        <v/>
      </c>
      <c r="AF55" s="58" t="str">
        <f>IF(AND('Mapa de Riesgos'!$Y$72="Muy Baja",'Mapa de Riesgos'!$AA$72="Mayor"),CONCATENATE("R10C",'Mapa de Riesgos'!$O$72),"")</f>
        <v/>
      </c>
      <c r="AG55" s="59" t="str">
        <f>IF(AND('Mapa de Riesgos'!$Y$73="Muy Baja",'Mapa de Riesgos'!$AA$73="Mayor"),CONCATENATE("R10C",'Mapa de Riesgos'!$O$73),"")</f>
        <v/>
      </c>
      <c r="AH55" s="60" t="str">
        <f>IF(AND('Mapa de Riesgos'!$Y$68="Muy Baja",'Mapa de Riesgos'!$AA$68="Catastrófico"),CONCATENATE("R10C",'Mapa de Riesgos'!$O$68),"")</f>
        <v/>
      </c>
      <c r="AI55" s="61" t="str">
        <f>IF(AND('Mapa de Riesgos'!$Y$69="Muy Baja",'Mapa de Riesgos'!$AA$69="Catastrófico"),CONCATENATE("R10C",'Mapa de Riesgos'!$O$69),"")</f>
        <v/>
      </c>
      <c r="AJ55" s="61" t="str">
        <f>IF(AND('Mapa de Riesgos'!$Y$70="Muy Baja",'Mapa de Riesgos'!$AA$70="Catastrófico"),CONCATENATE("R10C",'Mapa de Riesgos'!$O$70),"")</f>
        <v/>
      </c>
      <c r="AK55" s="61" t="str">
        <f>IF(AND('Mapa de Riesgos'!$Y$71="Muy Baja",'Mapa de Riesgos'!$AA$71="Catastrófico"),CONCATENATE("R10C",'Mapa de Riesgos'!$O$71),"")</f>
        <v/>
      </c>
      <c r="AL55" s="61" t="str">
        <f>IF(AND('Mapa de Riesgos'!$Y$72="Muy Baja",'Mapa de Riesgos'!$AA$72="Catastrófico"),CONCATENATE("R10C",'Mapa de Riesgos'!$O$72),"")</f>
        <v/>
      </c>
      <c r="AM55" s="62" t="str">
        <f>IF(AND('Mapa de Riesgos'!$Y$73="Muy Baja",'Mapa de Riesgos'!$AA$73="Catastrófico"),CONCATENATE("R10C",'Mapa de Riesgos'!$O$73),"")</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600" t="s">
        <v>203</v>
      </c>
      <c r="K56" s="601"/>
      <c r="L56" s="601"/>
      <c r="M56" s="601"/>
      <c r="N56" s="601"/>
      <c r="O56" s="618"/>
      <c r="P56" s="600" t="s">
        <v>204</v>
      </c>
      <c r="Q56" s="601"/>
      <c r="R56" s="601"/>
      <c r="S56" s="601"/>
      <c r="T56" s="601"/>
      <c r="U56" s="618"/>
      <c r="V56" s="600" t="s">
        <v>205</v>
      </c>
      <c r="W56" s="601"/>
      <c r="X56" s="601"/>
      <c r="Y56" s="601"/>
      <c r="Z56" s="601"/>
      <c r="AA56" s="618"/>
      <c r="AB56" s="600" t="s">
        <v>206</v>
      </c>
      <c r="AC56" s="639"/>
      <c r="AD56" s="601"/>
      <c r="AE56" s="601"/>
      <c r="AF56" s="601"/>
      <c r="AG56" s="618"/>
      <c r="AH56" s="600" t="s">
        <v>207</v>
      </c>
      <c r="AI56" s="601"/>
      <c r="AJ56" s="601"/>
      <c r="AK56" s="601"/>
      <c r="AL56" s="601"/>
      <c r="AM56" s="618"/>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604"/>
      <c r="K57" s="603"/>
      <c r="L57" s="603"/>
      <c r="M57" s="603"/>
      <c r="N57" s="603"/>
      <c r="O57" s="619"/>
      <c r="P57" s="604"/>
      <c r="Q57" s="603"/>
      <c r="R57" s="603"/>
      <c r="S57" s="603"/>
      <c r="T57" s="603"/>
      <c r="U57" s="619"/>
      <c r="V57" s="604"/>
      <c r="W57" s="603"/>
      <c r="X57" s="603"/>
      <c r="Y57" s="603"/>
      <c r="Z57" s="603"/>
      <c r="AA57" s="619"/>
      <c r="AB57" s="604"/>
      <c r="AC57" s="603"/>
      <c r="AD57" s="603"/>
      <c r="AE57" s="603"/>
      <c r="AF57" s="603"/>
      <c r="AG57" s="619"/>
      <c r="AH57" s="604"/>
      <c r="AI57" s="603"/>
      <c r="AJ57" s="603"/>
      <c r="AK57" s="603"/>
      <c r="AL57" s="603"/>
      <c r="AM57" s="619"/>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604"/>
      <c r="K58" s="603"/>
      <c r="L58" s="603"/>
      <c r="M58" s="603"/>
      <c r="N58" s="603"/>
      <c r="O58" s="619"/>
      <c r="P58" s="604"/>
      <c r="Q58" s="603"/>
      <c r="R58" s="603"/>
      <c r="S58" s="603"/>
      <c r="T58" s="603"/>
      <c r="U58" s="619"/>
      <c r="V58" s="604"/>
      <c r="W58" s="603"/>
      <c r="X58" s="603"/>
      <c r="Y58" s="603"/>
      <c r="Z58" s="603"/>
      <c r="AA58" s="619"/>
      <c r="AB58" s="604"/>
      <c r="AC58" s="603"/>
      <c r="AD58" s="603"/>
      <c r="AE58" s="603"/>
      <c r="AF58" s="603"/>
      <c r="AG58" s="619"/>
      <c r="AH58" s="604"/>
      <c r="AI58" s="603"/>
      <c r="AJ58" s="603"/>
      <c r="AK58" s="603"/>
      <c r="AL58" s="603"/>
      <c r="AM58" s="619"/>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604"/>
      <c r="K59" s="603"/>
      <c r="L59" s="603"/>
      <c r="M59" s="603"/>
      <c r="N59" s="603"/>
      <c r="O59" s="619"/>
      <c r="P59" s="604"/>
      <c r="Q59" s="603"/>
      <c r="R59" s="603"/>
      <c r="S59" s="603"/>
      <c r="T59" s="603"/>
      <c r="U59" s="619"/>
      <c r="V59" s="604"/>
      <c r="W59" s="603"/>
      <c r="X59" s="603"/>
      <c r="Y59" s="603"/>
      <c r="Z59" s="603"/>
      <c r="AA59" s="619"/>
      <c r="AB59" s="604"/>
      <c r="AC59" s="603"/>
      <c r="AD59" s="603"/>
      <c r="AE59" s="603"/>
      <c r="AF59" s="603"/>
      <c r="AG59" s="619"/>
      <c r="AH59" s="604"/>
      <c r="AI59" s="603"/>
      <c r="AJ59" s="603"/>
      <c r="AK59" s="603"/>
      <c r="AL59" s="603"/>
      <c r="AM59" s="619"/>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604"/>
      <c r="K60" s="603"/>
      <c r="L60" s="603"/>
      <c r="M60" s="603"/>
      <c r="N60" s="603"/>
      <c r="O60" s="619"/>
      <c r="P60" s="604"/>
      <c r="Q60" s="603"/>
      <c r="R60" s="603"/>
      <c r="S60" s="603"/>
      <c r="T60" s="603"/>
      <c r="U60" s="619"/>
      <c r="V60" s="604"/>
      <c r="W60" s="603"/>
      <c r="X60" s="603"/>
      <c r="Y60" s="603"/>
      <c r="Z60" s="603"/>
      <c r="AA60" s="619"/>
      <c r="AB60" s="604"/>
      <c r="AC60" s="603"/>
      <c r="AD60" s="603"/>
      <c r="AE60" s="603"/>
      <c r="AF60" s="603"/>
      <c r="AG60" s="619"/>
      <c r="AH60" s="604"/>
      <c r="AI60" s="603"/>
      <c r="AJ60" s="603"/>
      <c r="AK60" s="603"/>
      <c r="AL60" s="603"/>
      <c r="AM60" s="619"/>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x14ac:dyDescent="0.3">
      <c r="A61" s="82"/>
      <c r="B61" s="82"/>
      <c r="C61" s="82"/>
      <c r="D61" s="82"/>
      <c r="E61" s="82"/>
      <c r="F61" s="82"/>
      <c r="G61" s="82"/>
      <c r="H61" s="82"/>
      <c r="I61" s="82"/>
      <c r="J61" s="605"/>
      <c r="K61" s="606"/>
      <c r="L61" s="606"/>
      <c r="M61" s="606"/>
      <c r="N61" s="606"/>
      <c r="O61" s="620"/>
      <c r="P61" s="605"/>
      <c r="Q61" s="606"/>
      <c r="R61" s="606"/>
      <c r="S61" s="606"/>
      <c r="T61" s="606"/>
      <c r="U61" s="620"/>
      <c r="V61" s="605"/>
      <c r="W61" s="606"/>
      <c r="X61" s="606"/>
      <c r="Y61" s="606"/>
      <c r="Z61" s="606"/>
      <c r="AA61" s="620"/>
      <c r="AB61" s="605"/>
      <c r="AC61" s="606"/>
      <c r="AD61" s="606"/>
      <c r="AE61" s="606"/>
      <c r="AF61" s="606"/>
      <c r="AG61" s="620"/>
      <c r="AH61" s="605"/>
      <c r="AI61" s="606"/>
      <c r="AJ61" s="606"/>
      <c r="AK61" s="606"/>
      <c r="AL61" s="606"/>
      <c r="AM61" s="620"/>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x14ac:dyDescent="0.25">
      <c r="A63" s="82"/>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2"/>
      <c r="AV63" s="82"/>
      <c r="AW63" s="82"/>
      <c r="AX63" s="82"/>
      <c r="AY63" s="82"/>
      <c r="AZ63" s="82"/>
      <c r="BA63" s="82"/>
      <c r="BB63" s="82"/>
      <c r="BC63" s="82"/>
      <c r="BD63" s="82"/>
      <c r="BE63" s="82"/>
      <c r="BF63" s="82"/>
      <c r="BG63" s="82"/>
      <c r="BH63" s="82"/>
    </row>
    <row r="64" spans="1:80" ht="15" customHeight="1" x14ac:dyDescent="0.25">
      <c r="A64" s="82"/>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2"/>
      <c r="AV64" s="82"/>
      <c r="AW64" s="82"/>
      <c r="AX64" s="82"/>
      <c r="AY64" s="82"/>
      <c r="AZ64" s="82"/>
      <c r="BA64" s="82"/>
      <c r="BB64" s="82"/>
      <c r="BC64" s="82"/>
      <c r="BD64" s="82"/>
      <c r="BE64" s="82"/>
      <c r="BF64" s="82"/>
      <c r="BG64" s="82"/>
      <c r="BH64" s="82"/>
    </row>
    <row r="65" spans="1:6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x14ac:dyDescent="0.2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x14ac:dyDescent="0.2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x14ac:dyDescent="0.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x14ac:dyDescent="0.2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x14ac:dyDescent="0.2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x14ac:dyDescent="0.2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x14ac:dyDescent="0.2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x14ac:dyDescent="0.2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x14ac:dyDescent="0.2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x14ac:dyDescent="0.2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x14ac:dyDescent="0.2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x14ac:dyDescent="0.2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x14ac:dyDescent="0.2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x14ac:dyDescent="0.2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x14ac:dyDescent="0.2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x14ac:dyDescent="0.2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x14ac:dyDescent="0.2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x14ac:dyDescent="0.2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x14ac:dyDescent="0.2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x14ac:dyDescent="0.2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x14ac:dyDescent="0.2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x14ac:dyDescent="0.2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x14ac:dyDescent="0.2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x14ac:dyDescent="0.2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x14ac:dyDescent="0.2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x14ac:dyDescent="0.2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x14ac:dyDescent="0.2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x14ac:dyDescent="0.2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x14ac:dyDescent="0.2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x14ac:dyDescent="0.2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x14ac:dyDescent="0.2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x14ac:dyDescent="0.2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x14ac:dyDescent="0.2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x14ac:dyDescent="0.2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x14ac:dyDescent="0.2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x14ac:dyDescent="0.2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x14ac:dyDescent="0.2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x14ac:dyDescent="0.2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x14ac:dyDescent="0.2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x14ac:dyDescent="0.2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x14ac:dyDescent="0.2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x14ac:dyDescent="0.2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x14ac:dyDescent="0.2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x14ac:dyDescent="0.2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x14ac:dyDescent="0.2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x14ac:dyDescent="0.2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x14ac:dyDescent="0.2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x14ac:dyDescent="0.2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x14ac:dyDescent="0.2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x14ac:dyDescent="0.2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x14ac:dyDescent="0.2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x14ac:dyDescent="0.2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x14ac:dyDescent="0.2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x14ac:dyDescent="0.2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x14ac:dyDescent="0.2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x14ac:dyDescent="0.2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x14ac:dyDescent="0.2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x14ac:dyDescent="0.2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x14ac:dyDescent="0.2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x14ac:dyDescent="0.2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x14ac:dyDescent="0.2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x14ac:dyDescent="0.2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x14ac:dyDescent="0.2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x14ac:dyDescent="0.2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x14ac:dyDescent="0.2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x14ac:dyDescent="0.2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x14ac:dyDescent="0.2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x14ac:dyDescent="0.2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x14ac:dyDescent="0.25">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x14ac:dyDescent="0.25">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x14ac:dyDescent="0.25">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x14ac:dyDescent="0.25">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x14ac:dyDescent="0.25">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x14ac:dyDescent="0.25">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x14ac:dyDescent="0.25">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x14ac:dyDescent="0.25">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x14ac:dyDescent="0.25">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x14ac:dyDescent="0.25">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x14ac:dyDescent="0.25">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x14ac:dyDescent="0.25">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x14ac:dyDescent="0.25">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x14ac:dyDescent="0.25">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x14ac:dyDescent="0.25">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x14ac:dyDescent="0.25">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x14ac:dyDescent="0.25">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x14ac:dyDescent="0.25">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x14ac:dyDescent="0.25">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x14ac:dyDescent="0.25">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x14ac:dyDescent="0.25">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x14ac:dyDescent="0.25">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x14ac:dyDescent="0.25">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x14ac:dyDescent="0.25">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x14ac:dyDescent="0.25">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x14ac:dyDescent="0.25">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x14ac:dyDescent="0.25">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x14ac:dyDescent="0.25">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x14ac:dyDescent="0.25">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x14ac:dyDescent="0.25">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x14ac:dyDescent="0.25">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x14ac:dyDescent="0.25">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x14ac:dyDescent="0.25">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x14ac:dyDescent="0.25">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x14ac:dyDescent="0.25">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x14ac:dyDescent="0.25">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x14ac:dyDescent="0.25">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x14ac:dyDescent="0.25">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x14ac:dyDescent="0.25">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x14ac:dyDescent="0.25">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x14ac:dyDescent="0.25">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x14ac:dyDescent="0.25">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x14ac:dyDescent="0.25">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x14ac:dyDescent="0.25">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x14ac:dyDescent="0.25">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x14ac:dyDescent="0.25">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x14ac:dyDescent="0.25">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x14ac:dyDescent="0.25">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x14ac:dyDescent="0.25">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x14ac:dyDescent="0.25">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x14ac:dyDescent="0.25">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x14ac:dyDescent="0.25">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x14ac:dyDescent="0.25">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x14ac:dyDescent="0.25">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x14ac:dyDescent="0.25">
      <c r="A245" s="82"/>
    </row>
    <row r="246" spans="1:60" x14ac:dyDescent="0.25">
      <c r="A246" s="82"/>
    </row>
    <row r="247" spans="1:60" x14ac:dyDescent="0.25">
      <c r="A247" s="82"/>
    </row>
    <row r="248" spans="1:60" x14ac:dyDescent="0.25">
      <c r="A248" s="82"/>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2"/>
      <c r="B1" s="640" t="s">
        <v>209</v>
      </c>
      <c r="C1" s="640"/>
      <c r="D1" s="640"/>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x14ac:dyDescent="0.25">
      <c r="A3" s="82"/>
      <c r="B3" s="11"/>
      <c r="C3" s="12" t="s">
        <v>210</v>
      </c>
      <c r="D3" s="12" t="s">
        <v>193</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x14ac:dyDescent="0.25">
      <c r="A4" s="82"/>
      <c r="B4" s="13" t="s">
        <v>211</v>
      </c>
      <c r="C4" s="14" t="s">
        <v>212</v>
      </c>
      <c r="D4" s="15">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x14ac:dyDescent="0.25">
      <c r="A5" s="82"/>
      <c r="B5" s="16" t="s">
        <v>213</v>
      </c>
      <c r="C5" s="17" t="s">
        <v>214</v>
      </c>
      <c r="D5" s="18">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x14ac:dyDescent="0.25">
      <c r="A6" s="82"/>
      <c r="B6" s="19" t="s">
        <v>215</v>
      </c>
      <c r="C6" s="17" t="s">
        <v>216</v>
      </c>
      <c r="D6" s="18">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x14ac:dyDescent="0.25">
      <c r="A7" s="82"/>
      <c r="B7" s="20" t="s">
        <v>217</v>
      </c>
      <c r="C7" s="17" t="s">
        <v>218</v>
      </c>
      <c r="D7" s="18">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x14ac:dyDescent="0.25">
      <c r="A8" s="82"/>
      <c r="B8" s="21" t="s">
        <v>219</v>
      </c>
      <c r="C8" s="17" t="s">
        <v>220</v>
      </c>
      <c r="D8" s="18">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x14ac:dyDescent="0.25">
      <c r="A9" s="82"/>
      <c r="B9" s="103"/>
      <c r="C9" s="103"/>
      <c r="D9" s="103"/>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x14ac:dyDescent="0.25">
      <c r="A10" s="82"/>
      <c r="B10" s="104"/>
      <c r="C10" s="103"/>
      <c r="D10" s="103"/>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x14ac:dyDescent="0.25">
      <c r="A11" s="82"/>
      <c r="B11" s="103"/>
      <c r="C11" s="103"/>
      <c r="D11" s="103"/>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82"/>
      <c r="B12" s="103"/>
      <c r="C12" s="103"/>
      <c r="D12" s="103"/>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82"/>
      <c r="B13" s="103"/>
      <c r="C13" s="103"/>
      <c r="D13" s="103"/>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82"/>
      <c r="B14" s="103"/>
      <c r="C14" s="103"/>
      <c r="D14" s="103"/>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82"/>
      <c r="B15" s="103"/>
      <c r="C15" s="103"/>
      <c r="D15" s="103"/>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82"/>
      <c r="B16" s="103"/>
      <c r="C16" s="103"/>
      <c r="D16" s="103"/>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82"/>
      <c r="B17" s="103"/>
      <c r="C17" s="103"/>
      <c r="D17" s="103"/>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82"/>
      <c r="B18" s="103"/>
      <c r="C18" s="103"/>
      <c r="D18" s="103"/>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x14ac:dyDescent="0.2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x14ac:dyDescent="0.2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x14ac:dyDescent="0.2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x14ac:dyDescent="0.2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x14ac:dyDescent="0.2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x14ac:dyDescent="0.25">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x14ac:dyDescent="0.25">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x14ac:dyDescent="0.25">
      <c r="A35" s="82"/>
    </row>
    <row r="36" spans="1:31" x14ac:dyDescent="0.25">
      <c r="A36" s="82"/>
    </row>
    <row r="37" spans="1:31" x14ac:dyDescent="0.25">
      <c r="A37" s="82"/>
    </row>
    <row r="38" spans="1:31" x14ac:dyDescent="0.25">
      <c r="A38" s="82"/>
    </row>
    <row r="39" spans="1:31" x14ac:dyDescent="0.25">
      <c r="A39" s="82"/>
    </row>
    <row r="40" spans="1:31" x14ac:dyDescent="0.25">
      <c r="A40" s="82"/>
    </row>
    <row r="41" spans="1:31" x14ac:dyDescent="0.25">
      <c r="A41" s="82"/>
    </row>
    <row r="42" spans="1:31" x14ac:dyDescent="0.25">
      <c r="A42" s="82"/>
    </row>
    <row r="43" spans="1:31" x14ac:dyDescent="0.25">
      <c r="A43" s="82"/>
    </row>
    <row r="44" spans="1:31" x14ac:dyDescent="0.25">
      <c r="A44" s="82"/>
    </row>
    <row r="45" spans="1:31" x14ac:dyDescent="0.25">
      <c r="A45" s="82"/>
    </row>
    <row r="46" spans="1:31" x14ac:dyDescent="0.25">
      <c r="A46" s="82"/>
    </row>
    <row r="47" spans="1:31" x14ac:dyDescent="0.25">
      <c r="A47" s="82"/>
    </row>
    <row r="48" spans="1:31" x14ac:dyDescent="0.25">
      <c r="A48" s="82"/>
    </row>
    <row r="49" spans="1:1" x14ac:dyDescent="0.25">
      <c r="A49" s="82"/>
    </row>
    <row r="50" spans="1:1" x14ac:dyDescent="0.25">
      <c r="A50" s="82"/>
    </row>
    <row r="51" spans="1:1" x14ac:dyDescent="0.25">
      <c r="A51" s="82"/>
    </row>
    <row r="52" spans="1:1" x14ac:dyDescent="0.25">
      <c r="A52" s="82"/>
    </row>
    <row r="53" spans="1:1" x14ac:dyDescent="0.25">
      <c r="A53" s="82"/>
    </row>
    <row r="54" spans="1:1" x14ac:dyDescent="0.25">
      <c r="A54" s="82"/>
    </row>
    <row r="55" spans="1:1" x14ac:dyDescent="0.25">
      <c r="A55" s="82"/>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2"/>
      <c r="B1" s="641" t="s">
        <v>221</v>
      </c>
      <c r="C1" s="641"/>
      <c r="D1" s="641"/>
      <c r="E1" s="82"/>
      <c r="F1" s="82"/>
      <c r="G1" s="82"/>
      <c r="H1" s="82"/>
      <c r="I1" s="82"/>
      <c r="J1" s="82"/>
      <c r="K1" s="82"/>
      <c r="L1" s="82"/>
      <c r="M1" s="82"/>
      <c r="N1" s="82"/>
      <c r="O1" s="82"/>
      <c r="P1" s="82"/>
      <c r="Q1" s="82"/>
      <c r="R1" s="82"/>
      <c r="S1" s="82"/>
      <c r="T1" s="82"/>
      <c r="U1" s="82"/>
    </row>
    <row r="2" spans="1:21" x14ac:dyDescent="0.25">
      <c r="A2" s="82"/>
      <c r="B2" s="82"/>
      <c r="C2" s="82"/>
      <c r="D2" s="82"/>
      <c r="E2" s="82"/>
      <c r="F2" s="82"/>
      <c r="G2" s="82"/>
      <c r="H2" s="82"/>
      <c r="I2" s="82"/>
      <c r="J2" s="82"/>
      <c r="K2" s="82"/>
      <c r="L2" s="82"/>
      <c r="M2" s="82"/>
      <c r="N2" s="82"/>
      <c r="O2" s="82"/>
      <c r="P2" s="82"/>
      <c r="Q2" s="82"/>
      <c r="R2" s="82"/>
      <c r="S2" s="82"/>
      <c r="T2" s="82"/>
      <c r="U2" s="82"/>
    </row>
    <row r="3" spans="1:21" ht="30" x14ac:dyDescent="0.25">
      <c r="A3" s="82"/>
      <c r="B3" s="100"/>
      <c r="C3" s="35" t="s">
        <v>222</v>
      </c>
      <c r="D3" s="35" t="s">
        <v>223</v>
      </c>
      <c r="E3" s="82"/>
      <c r="F3" s="82"/>
      <c r="G3" s="82"/>
      <c r="H3" s="82"/>
      <c r="I3" s="82"/>
      <c r="J3" s="82"/>
      <c r="K3" s="82"/>
      <c r="L3" s="82"/>
      <c r="M3" s="82"/>
      <c r="N3" s="82"/>
      <c r="O3" s="82"/>
      <c r="P3" s="82"/>
      <c r="Q3" s="82"/>
      <c r="R3" s="82"/>
      <c r="S3" s="82"/>
      <c r="T3" s="82"/>
      <c r="U3" s="82"/>
    </row>
    <row r="4" spans="1:21" ht="33.75" x14ac:dyDescent="0.25">
      <c r="A4" s="99" t="s">
        <v>224</v>
      </c>
      <c r="B4" s="38" t="s">
        <v>225</v>
      </c>
      <c r="C4" s="43" t="s">
        <v>226</v>
      </c>
      <c r="D4" s="36" t="s">
        <v>227</v>
      </c>
      <c r="E4" s="82"/>
      <c r="F4" s="82"/>
      <c r="G4" s="82"/>
      <c r="H4" s="82"/>
      <c r="I4" s="82"/>
      <c r="J4" s="82"/>
      <c r="K4" s="82"/>
      <c r="L4" s="82"/>
      <c r="M4" s="82"/>
      <c r="N4" s="82"/>
      <c r="O4" s="82"/>
      <c r="P4" s="82"/>
      <c r="Q4" s="82"/>
      <c r="R4" s="82"/>
      <c r="S4" s="82"/>
      <c r="T4" s="82"/>
      <c r="U4" s="82"/>
    </row>
    <row r="5" spans="1:21" ht="67.5" x14ac:dyDescent="0.25">
      <c r="A5" s="99" t="s">
        <v>228</v>
      </c>
      <c r="B5" s="39" t="s">
        <v>229</v>
      </c>
      <c r="C5" s="44" t="s">
        <v>230</v>
      </c>
      <c r="D5" s="37" t="s">
        <v>231</v>
      </c>
      <c r="E5" s="82"/>
      <c r="F5" s="82"/>
      <c r="G5" s="82"/>
      <c r="H5" s="82"/>
      <c r="I5" s="82"/>
      <c r="J5" s="82"/>
      <c r="K5" s="82"/>
      <c r="L5" s="82"/>
      <c r="M5" s="82"/>
      <c r="N5" s="82"/>
      <c r="O5" s="82"/>
      <c r="P5" s="82"/>
      <c r="Q5" s="82"/>
      <c r="R5" s="82"/>
      <c r="S5" s="82"/>
      <c r="T5" s="82"/>
      <c r="U5" s="82"/>
    </row>
    <row r="6" spans="1:21" ht="67.5" x14ac:dyDescent="0.25">
      <c r="A6" s="99" t="s">
        <v>199</v>
      </c>
      <c r="B6" s="40" t="s">
        <v>232</v>
      </c>
      <c r="C6" s="44" t="s">
        <v>233</v>
      </c>
      <c r="D6" s="37" t="s">
        <v>234</v>
      </c>
      <c r="E6" s="82"/>
      <c r="F6" s="82"/>
      <c r="G6" s="82"/>
      <c r="H6" s="82"/>
      <c r="I6" s="82"/>
      <c r="J6" s="82"/>
      <c r="K6" s="82"/>
      <c r="L6" s="82"/>
      <c r="M6" s="82"/>
      <c r="N6" s="82"/>
      <c r="O6" s="82"/>
      <c r="P6" s="82"/>
      <c r="Q6" s="82"/>
      <c r="R6" s="82"/>
      <c r="S6" s="82"/>
      <c r="T6" s="82"/>
      <c r="U6" s="82"/>
    </row>
    <row r="7" spans="1:21" ht="101.25" x14ac:dyDescent="0.25">
      <c r="A7" s="99" t="s">
        <v>235</v>
      </c>
      <c r="B7" s="41" t="s">
        <v>236</v>
      </c>
      <c r="C7" s="44" t="s">
        <v>237</v>
      </c>
      <c r="D7" s="37" t="s">
        <v>238</v>
      </c>
      <c r="E7" s="82"/>
      <c r="F7" s="82"/>
      <c r="G7" s="82"/>
      <c r="H7" s="82"/>
      <c r="I7" s="82"/>
      <c r="J7" s="82"/>
      <c r="K7" s="82"/>
      <c r="L7" s="82"/>
      <c r="M7" s="82"/>
      <c r="N7" s="82"/>
      <c r="O7" s="82"/>
      <c r="P7" s="82"/>
      <c r="Q7" s="82"/>
      <c r="R7" s="82"/>
      <c r="S7" s="82"/>
      <c r="T7" s="82"/>
      <c r="U7" s="82"/>
    </row>
    <row r="8" spans="1:21" ht="67.5" x14ac:dyDescent="0.25">
      <c r="A8" s="99" t="s">
        <v>239</v>
      </c>
      <c r="B8" s="42" t="s">
        <v>240</v>
      </c>
      <c r="C8" s="44" t="s">
        <v>241</v>
      </c>
      <c r="D8" s="37" t="s">
        <v>242</v>
      </c>
      <c r="E8" s="82"/>
      <c r="F8" s="82"/>
      <c r="G8" s="82"/>
      <c r="H8" s="82"/>
      <c r="I8" s="82"/>
      <c r="J8" s="82"/>
      <c r="K8" s="82"/>
      <c r="L8" s="82"/>
      <c r="M8" s="82"/>
      <c r="N8" s="82"/>
      <c r="O8" s="82"/>
      <c r="P8" s="82"/>
      <c r="Q8" s="82"/>
      <c r="R8" s="82"/>
      <c r="S8" s="82"/>
      <c r="T8" s="82"/>
      <c r="U8" s="82"/>
    </row>
    <row r="9" spans="1:21" ht="20.25" x14ac:dyDescent="0.25">
      <c r="A9" s="99"/>
      <c r="B9" s="99"/>
      <c r="C9" s="101"/>
      <c r="D9" s="101"/>
      <c r="E9" s="82"/>
      <c r="F9" s="82"/>
      <c r="G9" s="82"/>
      <c r="H9" s="82"/>
      <c r="I9" s="82"/>
      <c r="J9" s="82"/>
      <c r="K9" s="82"/>
      <c r="L9" s="82"/>
      <c r="M9" s="82"/>
      <c r="N9" s="82"/>
      <c r="O9" s="82"/>
      <c r="P9" s="82"/>
      <c r="Q9" s="82"/>
      <c r="R9" s="82"/>
      <c r="S9" s="82"/>
      <c r="T9" s="82"/>
      <c r="U9" s="82"/>
    </row>
    <row r="10" spans="1:21" ht="16.5" x14ac:dyDescent="0.25">
      <c r="A10" s="99"/>
      <c r="B10" s="102"/>
      <c r="C10" s="102"/>
      <c r="D10" s="102"/>
      <c r="E10" s="82"/>
      <c r="F10" s="82"/>
      <c r="G10" s="82"/>
      <c r="H10" s="82"/>
      <c r="I10" s="82"/>
      <c r="J10" s="82"/>
      <c r="K10" s="82"/>
      <c r="L10" s="82"/>
      <c r="M10" s="82"/>
      <c r="N10" s="82"/>
      <c r="O10" s="82"/>
      <c r="P10" s="82"/>
      <c r="Q10" s="82"/>
      <c r="R10" s="82"/>
      <c r="S10" s="82"/>
      <c r="T10" s="82"/>
      <c r="U10" s="82"/>
    </row>
    <row r="11" spans="1:21" x14ac:dyDescent="0.25">
      <c r="A11" s="99"/>
      <c r="B11" s="99" t="s">
        <v>243</v>
      </c>
      <c r="C11" s="99" t="s">
        <v>244</v>
      </c>
      <c r="D11" s="99" t="s">
        <v>245</v>
      </c>
      <c r="E11" s="82"/>
      <c r="F11" s="82"/>
      <c r="G11" s="82"/>
      <c r="H11" s="82"/>
      <c r="I11" s="82"/>
      <c r="J11" s="82"/>
      <c r="K11" s="82"/>
      <c r="L11" s="82"/>
      <c r="M11" s="82"/>
      <c r="N11" s="82"/>
      <c r="O11" s="82"/>
      <c r="P11" s="82"/>
      <c r="Q11" s="82"/>
      <c r="R11" s="82"/>
      <c r="S11" s="82"/>
      <c r="T11" s="82"/>
      <c r="U11" s="82"/>
    </row>
    <row r="12" spans="1:21" x14ac:dyDescent="0.25">
      <c r="A12" s="99"/>
      <c r="B12" s="99" t="s">
        <v>246</v>
      </c>
      <c r="C12" s="99" t="s">
        <v>155</v>
      </c>
      <c r="D12" s="99" t="s">
        <v>247</v>
      </c>
      <c r="E12" s="82"/>
      <c r="F12" s="82"/>
      <c r="G12" s="82"/>
      <c r="H12" s="82"/>
      <c r="I12" s="82"/>
      <c r="J12" s="82"/>
      <c r="K12" s="82"/>
      <c r="L12" s="82"/>
      <c r="M12" s="82"/>
      <c r="N12" s="82"/>
      <c r="O12" s="82"/>
      <c r="P12" s="82"/>
      <c r="Q12" s="82"/>
      <c r="R12" s="82"/>
      <c r="S12" s="82"/>
      <c r="T12" s="82"/>
      <c r="U12" s="82"/>
    </row>
    <row r="13" spans="1:21" x14ac:dyDescent="0.25">
      <c r="A13" s="99"/>
      <c r="B13" s="99"/>
      <c r="C13" s="99" t="s">
        <v>248</v>
      </c>
      <c r="D13" s="99" t="s">
        <v>173</v>
      </c>
      <c r="E13" s="82"/>
      <c r="F13" s="82"/>
      <c r="G13" s="82"/>
      <c r="H13" s="82"/>
      <c r="I13" s="82"/>
      <c r="J13" s="82"/>
      <c r="K13" s="82"/>
      <c r="L13" s="82"/>
      <c r="M13" s="82"/>
      <c r="N13" s="82"/>
      <c r="O13" s="82"/>
      <c r="P13" s="82"/>
      <c r="Q13" s="82"/>
      <c r="R13" s="82"/>
      <c r="S13" s="82"/>
      <c r="T13" s="82"/>
      <c r="U13" s="82"/>
    </row>
    <row r="14" spans="1:21" x14ac:dyDescent="0.25">
      <c r="A14" s="99"/>
      <c r="B14" s="99"/>
      <c r="C14" s="99" t="s">
        <v>180</v>
      </c>
      <c r="D14" s="99" t="s">
        <v>249</v>
      </c>
      <c r="E14" s="82"/>
      <c r="F14" s="82"/>
      <c r="G14" s="82"/>
      <c r="H14" s="82"/>
      <c r="I14" s="82"/>
      <c r="J14" s="82"/>
      <c r="K14" s="82"/>
      <c r="L14" s="82"/>
      <c r="M14" s="82"/>
      <c r="N14" s="82"/>
      <c r="O14" s="82"/>
      <c r="P14" s="82"/>
      <c r="Q14" s="82"/>
      <c r="R14" s="82"/>
      <c r="S14" s="82"/>
      <c r="T14" s="82"/>
      <c r="U14" s="82"/>
    </row>
    <row r="15" spans="1:21" x14ac:dyDescent="0.25">
      <c r="A15" s="99"/>
      <c r="B15" s="99"/>
      <c r="C15" s="99" t="s">
        <v>250</v>
      </c>
      <c r="D15" s="99" t="s">
        <v>251</v>
      </c>
      <c r="E15" s="82"/>
      <c r="F15" s="82"/>
      <c r="G15" s="82"/>
      <c r="H15" s="82"/>
      <c r="I15" s="82"/>
      <c r="J15" s="82"/>
      <c r="K15" s="82"/>
      <c r="L15" s="82"/>
      <c r="M15" s="82"/>
      <c r="N15" s="82"/>
      <c r="O15" s="82"/>
      <c r="P15" s="82"/>
      <c r="Q15" s="82"/>
      <c r="R15" s="82"/>
      <c r="S15" s="82"/>
      <c r="T15" s="82"/>
      <c r="U15" s="82"/>
    </row>
    <row r="16" spans="1:21" x14ac:dyDescent="0.25">
      <c r="A16" s="99"/>
      <c r="B16" s="99"/>
      <c r="C16" s="99"/>
      <c r="D16" s="99"/>
      <c r="E16" s="82"/>
      <c r="F16" s="82"/>
      <c r="G16" s="82"/>
      <c r="H16" s="82"/>
      <c r="I16" s="82"/>
      <c r="J16" s="82"/>
      <c r="K16" s="82"/>
      <c r="L16" s="82"/>
      <c r="M16" s="82"/>
      <c r="N16" s="82"/>
      <c r="O16" s="82"/>
    </row>
    <row r="17" spans="1:15" x14ac:dyDescent="0.25">
      <c r="A17" s="99"/>
      <c r="B17" s="99"/>
      <c r="C17" s="99"/>
      <c r="D17" s="99"/>
      <c r="E17" s="82"/>
      <c r="F17" s="82"/>
      <c r="G17" s="82"/>
      <c r="H17" s="82"/>
      <c r="I17" s="82"/>
      <c r="J17" s="82"/>
      <c r="K17" s="82"/>
      <c r="L17" s="82"/>
      <c r="M17" s="82"/>
      <c r="N17" s="82"/>
      <c r="O17" s="82"/>
    </row>
    <row r="18" spans="1:15" x14ac:dyDescent="0.25">
      <c r="A18" s="99"/>
      <c r="B18" s="103"/>
      <c r="C18" s="103"/>
      <c r="D18" s="103"/>
      <c r="E18" s="82"/>
      <c r="F18" s="82"/>
      <c r="G18" s="82"/>
      <c r="H18" s="82"/>
      <c r="I18" s="82"/>
      <c r="J18" s="82"/>
      <c r="K18" s="82"/>
      <c r="L18" s="82"/>
      <c r="M18" s="82"/>
      <c r="N18" s="82"/>
      <c r="O18" s="82"/>
    </row>
    <row r="19" spans="1:15" x14ac:dyDescent="0.25">
      <c r="A19" s="99"/>
      <c r="B19" s="103"/>
      <c r="C19" s="103"/>
      <c r="D19" s="103"/>
      <c r="E19" s="82"/>
      <c r="F19" s="82"/>
      <c r="G19" s="82"/>
      <c r="H19" s="82"/>
      <c r="I19" s="82"/>
      <c r="J19" s="82"/>
      <c r="K19" s="82"/>
      <c r="L19" s="82"/>
      <c r="M19" s="82"/>
      <c r="N19" s="82"/>
      <c r="O19" s="82"/>
    </row>
    <row r="20" spans="1:15" x14ac:dyDescent="0.25">
      <c r="A20" s="99"/>
      <c r="B20" s="103"/>
      <c r="C20" s="103"/>
      <c r="D20" s="103"/>
      <c r="E20" s="82"/>
      <c r="F20" s="82"/>
      <c r="G20" s="82"/>
      <c r="H20" s="82"/>
      <c r="I20" s="82"/>
      <c r="J20" s="82"/>
      <c r="K20" s="82"/>
      <c r="L20" s="82"/>
      <c r="M20" s="82"/>
      <c r="N20" s="82"/>
      <c r="O20" s="82"/>
    </row>
    <row r="21" spans="1:15" x14ac:dyDescent="0.25">
      <c r="A21" s="99"/>
      <c r="B21" s="103"/>
      <c r="C21" s="103"/>
      <c r="D21" s="103"/>
      <c r="E21" s="82"/>
      <c r="F21" s="82"/>
      <c r="G21" s="82"/>
      <c r="H21" s="82"/>
      <c r="I21" s="82"/>
      <c r="J21" s="82"/>
      <c r="K21" s="82"/>
      <c r="L21" s="82"/>
      <c r="M21" s="82"/>
      <c r="N21" s="82"/>
      <c r="O21" s="82"/>
    </row>
    <row r="22" spans="1:15" ht="20.25" x14ac:dyDescent="0.25">
      <c r="A22" s="99"/>
      <c r="B22" s="99"/>
      <c r="C22" s="101"/>
      <c r="D22" s="101"/>
      <c r="E22" s="82"/>
      <c r="F22" s="82"/>
      <c r="G22" s="82"/>
      <c r="H22" s="82"/>
      <c r="I22" s="82"/>
      <c r="J22" s="82"/>
      <c r="K22" s="82"/>
      <c r="L22" s="82"/>
      <c r="M22" s="82"/>
      <c r="N22" s="82"/>
      <c r="O22" s="82"/>
    </row>
    <row r="23" spans="1:15" ht="20.25" x14ac:dyDescent="0.25">
      <c r="A23" s="99"/>
      <c r="B23" s="99"/>
      <c r="C23" s="101"/>
      <c r="D23" s="101"/>
      <c r="E23" s="82"/>
      <c r="F23" s="82"/>
      <c r="G23" s="82"/>
      <c r="H23" s="82"/>
      <c r="I23" s="82"/>
      <c r="J23" s="82"/>
      <c r="K23" s="82"/>
      <c r="L23" s="82"/>
      <c r="M23" s="82"/>
      <c r="N23" s="82"/>
      <c r="O23" s="82"/>
    </row>
    <row r="24" spans="1:15" ht="20.25" x14ac:dyDescent="0.25">
      <c r="A24" s="99"/>
      <c r="B24" s="99"/>
      <c r="C24" s="101"/>
      <c r="D24" s="101"/>
      <c r="E24" s="82"/>
      <c r="F24" s="82"/>
      <c r="G24" s="82"/>
      <c r="H24" s="82"/>
      <c r="I24" s="82"/>
      <c r="J24" s="82"/>
      <c r="K24" s="82"/>
      <c r="L24" s="82"/>
      <c r="M24" s="82"/>
      <c r="N24" s="82"/>
      <c r="O24" s="82"/>
    </row>
    <row r="25" spans="1:15" ht="20.25" x14ac:dyDescent="0.25">
      <c r="A25" s="99"/>
      <c r="B25" s="99"/>
      <c r="C25" s="101"/>
      <c r="D25" s="101"/>
      <c r="E25" s="82"/>
      <c r="F25" s="82"/>
      <c r="G25" s="82"/>
      <c r="H25" s="82"/>
      <c r="I25" s="82"/>
      <c r="J25" s="82"/>
      <c r="K25" s="82"/>
      <c r="L25" s="82"/>
      <c r="M25" s="82"/>
      <c r="N25" s="82"/>
      <c r="O25" s="82"/>
    </row>
    <row r="26" spans="1:15" ht="20.25" x14ac:dyDescent="0.25">
      <c r="A26" s="99"/>
      <c r="B26" s="99"/>
      <c r="C26" s="101"/>
      <c r="D26" s="101"/>
      <c r="E26" s="82"/>
      <c r="F26" s="82"/>
      <c r="G26" s="82"/>
      <c r="H26" s="82"/>
      <c r="I26" s="82"/>
      <c r="J26" s="82"/>
      <c r="K26" s="82"/>
      <c r="L26" s="82"/>
      <c r="M26" s="82"/>
      <c r="N26" s="82"/>
      <c r="O26" s="82"/>
    </row>
    <row r="27" spans="1:15" ht="20.25" x14ac:dyDescent="0.25">
      <c r="A27" s="99"/>
      <c r="B27" s="99"/>
      <c r="C27" s="101"/>
      <c r="D27" s="101"/>
      <c r="E27" s="82"/>
      <c r="F27" s="82"/>
      <c r="G27" s="82"/>
      <c r="H27" s="82"/>
      <c r="I27" s="82"/>
      <c r="J27" s="82"/>
      <c r="K27" s="82"/>
      <c r="L27" s="82"/>
      <c r="M27" s="82"/>
      <c r="N27" s="82"/>
      <c r="O27" s="82"/>
    </row>
    <row r="28" spans="1:15" ht="20.25" x14ac:dyDescent="0.25">
      <c r="A28" s="99"/>
      <c r="B28" s="99"/>
      <c r="C28" s="101"/>
      <c r="D28" s="101"/>
      <c r="E28" s="82"/>
      <c r="F28" s="82"/>
      <c r="G28" s="82"/>
      <c r="H28" s="82"/>
      <c r="I28" s="82"/>
      <c r="J28" s="82"/>
      <c r="K28" s="82"/>
      <c r="L28" s="82"/>
      <c r="M28" s="82"/>
      <c r="N28" s="82"/>
      <c r="O28" s="82"/>
    </row>
    <row r="29" spans="1:15" ht="20.25" x14ac:dyDescent="0.25">
      <c r="A29" s="99"/>
      <c r="B29" s="99"/>
      <c r="C29" s="101"/>
      <c r="D29" s="101"/>
      <c r="E29" s="82"/>
      <c r="F29" s="82"/>
      <c r="G29" s="82"/>
      <c r="H29" s="82"/>
      <c r="I29" s="82"/>
      <c r="J29" s="82"/>
      <c r="K29" s="82"/>
      <c r="L29" s="82"/>
      <c r="M29" s="82"/>
      <c r="N29" s="82"/>
      <c r="O29" s="82"/>
    </row>
    <row r="30" spans="1:15" ht="20.25" x14ac:dyDescent="0.25">
      <c r="A30" s="99"/>
      <c r="B30" s="99"/>
      <c r="C30" s="101"/>
      <c r="D30" s="101"/>
      <c r="E30" s="82"/>
      <c r="F30" s="82"/>
      <c r="G30" s="82"/>
      <c r="H30" s="82"/>
      <c r="I30" s="82"/>
      <c r="J30" s="82"/>
      <c r="K30" s="82"/>
      <c r="L30" s="82"/>
      <c r="M30" s="82"/>
      <c r="N30" s="82"/>
      <c r="O30" s="82"/>
    </row>
    <row r="31" spans="1:15" ht="20.25" x14ac:dyDescent="0.25">
      <c r="A31" s="99"/>
      <c r="B31" s="99"/>
      <c r="C31" s="101"/>
      <c r="D31" s="101"/>
      <c r="E31" s="82"/>
      <c r="F31" s="82"/>
      <c r="G31" s="82"/>
      <c r="H31" s="82"/>
      <c r="I31" s="82"/>
      <c r="J31" s="82"/>
      <c r="K31" s="82"/>
      <c r="L31" s="82"/>
      <c r="M31" s="82"/>
      <c r="N31" s="82"/>
      <c r="O31" s="82"/>
    </row>
    <row r="32" spans="1:15" ht="20.25" x14ac:dyDescent="0.25">
      <c r="A32" s="99"/>
      <c r="B32" s="99"/>
      <c r="C32" s="101"/>
      <c r="D32" s="101"/>
      <c r="E32" s="82"/>
      <c r="F32" s="82"/>
      <c r="G32" s="82"/>
      <c r="H32" s="82"/>
      <c r="I32" s="82"/>
      <c r="J32" s="82"/>
      <c r="K32" s="82"/>
      <c r="L32" s="82"/>
      <c r="M32" s="82"/>
      <c r="N32" s="82"/>
      <c r="O32" s="82"/>
    </row>
    <row r="33" spans="1:15" ht="20.25" x14ac:dyDescent="0.25">
      <c r="A33" s="99"/>
      <c r="B33" s="99"/>
      <c r="C33" s="101"/>
      <c r="D33" s="101"/>
      <c r="E33" s="82"/>
      <c r="F33" s="82"/>
      <c r="G33" s="82"/>
      <c r="H33" s="82"/>
      <c r="I33" s="82"/>
      <c r="J33" s="82"/>
      <c r="K33" s="82"/>
      <c r="L33" s="82"/>
      <c r="M33" s="82"/>
      <c r="N33" s="82"/>
      <c r="O33" s="82"/>
    </row>
    <row r="34" spans="1:15" ht="20.25" x14ac:dyDescent="0.25">
      <c r="A34" s="99"/>
      <c r="B34" s="99"/>
      <c r="C34" s="101"/>
      <c r="D34" s="101"/>
      <c r="E34" s="82"/>
      <c r="F34" s="82"/>
      <c r="G34" s="82"/>
      <c r="H34" s="82"/>
      <c r="I34" s="82"/>
      <c r="J34" s="82"/>
      <c r="K34" s="82"/>
      <c r="L34" s="82"/>
      <c r="M34" s="82"/>
      <c r="N34" s="82"/>
      <c r="O34" s="82"/>
    </row>
    <row r="35" spans="1:15" ht="20.25" x14ac:dyDescent="0.25">
      <c r="A35" s="99"/>
      <c r="B35" s="99"/>
      <c r="C35" s="101"/>
      <c r="D35" s="101"/>
      <c r="E35" s="82"/>
      <c r="F35" s="82"/>
      <c r="G35" s="82"/>
      <c r="H35" s="82"/>
      <c r="I35" s="82"/>
      <c r="J35" s="82"/>
      <c r="K35" s="82"/>
      <c r="L35" s="82"/>
      <c r="M35" s="82"/>
      <c r="N35" s="82"/>
      <c r="O35" s="82"/>
    </row>
    <row r="36" spans="1:15" ht="20.25" x14ac:dyDescent="0.25">
      <c r="A36" s="99"/>
      <c r="B36" s="99"/>
      <c r="C36" s="101"/>
      <c r="D36" s="101"/>
      <c r="E36" s="82"/>
      <c r="F36" s="82"/>
      <c r="G36" s="82"/>
      <c r="H36" s="82"/>
      <c r="I36" s="82"/>
      <c r="J36" s="82"/>
      <c r="K36" s="82"/>
      <c r="L36" s="82"/>
      <c r="M36" s="82"/>
      <c r="N36" s="82"/>
      <c r="O36" s="82"/>
    </row>
    <row r="37" spans="1:15" ht="20.25" x14ac:dyDescent="0.25">
      <c r="A37" s="99"/>
      <c r="B37" s="99"/>
      <c r="C37" s="101"/>
      <c r="D37" s="101"/>
      <c r="E37" s="82"/>
      <c r="F37" s="82"/>
      <c r="G37" s="82"/>
      <c r="H37" s="82"/>
      <c r="I37" s="82"/>
      <c r="J37" s="82"/>
      <c r="K37" s="82"/>
      <c r="L37" s="82"/>
      <c r="M37" s="82"/>
      <c r="N37" s="82"/>
      <c r="O37" s="82"/>
    </row>
    <row r="38" spans="1:15" ht="20.25" x14ac:dyDescent="0.25">
      <c r="A38" s="99"/>
      <c r="B38" s="99"/>
      <c r="C38" s="101"/>
      <c r="D38" s="101"/>
      <c r="E38" s="82"/>
      <c r="F38" s="82"/>
      <c r="G38" s="82"/>
      <c r="H38" s="82"/>
      <c r="I38" s="82"/>
      <c r="J38" s="82"/>
      <c r="K38" s="82"/>
      <c r="L38" s="82"/>
      <c r="M38" s="82"/>
      <c r="N38" s="82"/>
      <c r="O38" s="82"/>
    </row>
    <row r="39" spans="1:15" ht="20.25" x14ac:dyDescent="0.25">
      <c r="A39" s="99"/>
      <c r="B39" s="99"/>
      <c r="C39" s="101"/>
      <c r="D39" s="101"/>
      <c r="E39" s="82"/>
      <c r="F39" s="82"/>
      <c r="G39" s="82"/>
      <c r="H39" s="82"/>
      <c r="I39" s="82"/>
      <c r="J39" s="82"/>
      <c r="K39" s="82"/>
      <c r="L39" s="82"/>
      <c r="M39" s="82"/>
      <c r="N39" s="82"/>
      <c r="O39" s="82"/>
    </row>
    <row r="40" spans="1:15" ht="20.25" x14ac:dyDescent="0.25">
      <c r="A40" s="99"/>
      <c r="B40" s="99"/>
      <c r="C40" s="101"/>
      <c r="D40" s="101"/>
      <c r="E40" s="82"/>
      <c r="F40" s="82"/>
      <c r="G40" s="82"/>
      <c r="H40" s="82"/>
      <c r="I40" s="82"/>
      <c r="J40" s="82"/>
      <c r="K40" s="82"/>
      <c r="L40" s="82"/>
      <c r="M40" s="82"/>
      <c r="N40" s="82"/>
      <c r="O40" s="82"/>
    </row>
    <row r="41" spans="1:15" ht="20.25" x14ac:dyDescent="0.25">
      <c r="A41" s="99"/>
      <c r="B41" s="99"/>
      <c r="C41" s="101"/>
      <c r="D41" s="101"/>
      <c r="E41" s="82"/>
      <c r="F41" s="82"/>
      <c r="G41" s="82"/>
      <c r="H41" s="82"/>
      <c r="I41" s="82"/>
      <c r="J41" s="82"/>
      <c r="K41" s="82"/>
      <c r="L41" s="82"/>
      <c r="M41" s="82"/>
      <c r="N41" s="82"/>
      <c r="O41" s="82"/>
    </row>
    <row r="42" spans="1:15" ht="20.25" x14ac:dyDescent="0.25">
      <c r="A42" s="99"/>
      <c r="B42" s="99"/>
      <c r="C42" s="101"/>
      <c r="D42" s="101"/>
      <c r="E42" s="82"/>
      <c r="F42" s="82"/>
      <c r="G42" s="82"/>
      <c r="H42" s="82"/>
      <c r="I42" s="82"/>
      <c r="J42" s="82"/>
      <c r="K42" s="82"/>
      <c r="L42" s="82"/>
      <c r="M42" s="82"/>
      <c r="N42" s="82"/>
      <c r="O42" s="82"/>
    </row>
    <row r="43" spans="1:15" ht="20.25" x14ac:dyDescent="0.25">
      <c r="A43" s="99"/>
      <c r="B43" s="99"/>
      <c r="C43" s="101"/>
      <c r="D43" s="101"/>
      <c r="E43" s="82"/>
      <c r="F43" s="82"/>
      <c r="G43" s="82"/>
      <c r="H43" s="82"/>
      <c r="I43" s="82"/>
      <c r="J43" s="82"/>
      <c r="K43" s="82"/>
      <c r="L43" s="82"/>
      <c r="M43" s="82"/>
      <c r="N43" s="82"/>
      <c r="O43" s="82"/>
    </row>
    <row r="44" spans="1:15" ht="20.25" x14ac:dyDescent="0.25">
      <c r="A44" s="99"/>
      <c r="B44" s="99"/>
      <c r="C44" s="101"/>
      <c r="D44" s="101"/>
      <c r="E44" s="82"/>
      <c r="F44" s="82"/>
      <c r="G44" s="82"/>
      <c r="H44" s="82"/>
      <c r="I44" s="82"/>
      <c r="J44" s="82"/>
      <c r="K44" s="82"/>
      <c r="L44" s="82"/>
      <c r="M44" s="82"/>
      <c r="N44" s="82"/>
      <c r="O44" s="82"/>
    </row>
    <row r="45" spans="1:15" ht="20.25" x14ac:dyDescent="0.25">
      <c r="A45" s="99"/>
      <c r="B45" s="99"/>
      <c r="C45" s="101"/>
      <c r="D45" s="101"/>
      <c r="E45" s="82"/>
      <c r="F45" s="82"/>
      <c r="G45" s="82"/>
      <c r="H45" s="82"/>
      <c r="I45" s="82"/>
      <c r="J45" s="82"/>
      <c r="K45" s="82"/>
      <c r="L45" s="82"/>
      <c r="M45" s="82"/>
      <c r="N45" s="82"/>
      <c r="O45" s="82"/>
    </row>
    <row r="46" spans="1:15" ht="20.25" x14ac:dyDescent="0.25">
      <c r="A46" s="99"/>
      <c r="B46" s="99"/>
      <c r="C46" s="101"/>
      <c r="D46" s="101"/>
      <c r="E46" s="82"/>
      <c r="F46" s="82"/>
      <c r="G46" s="82"/>
      <c r="H46" s="82"/>
      <c r="I46" s="82"/>
      <c r="J46" s="82"/>
      <c r="K46" s="82"/>
      <c r="L46" s="82"/>
      <c r="M46" s="82"/>
      <c r="N46" s="82"/>
      <c r="O46" s="82"/>
    </row>
    <row r="47" spans="1:15" ht="20.25" x14ac:dyDescent="0.25">
      <c r="A47" s="99"/>
      <c r="B47" s="99"/>
      <c r="C47" s="101"/>
      <c r="D47" s="101"/>
      <c r="E47" s="82"/>
      <c r="F47" s="82"/>
      <c r="G47" s="82"/>
      <c r="H47" s="82"/>
      <c r="I47" s="82"/>
      <c r="J47" s="82"/>
      <c r="K47" s="82"/>
      <c r="L47" s="82"/>
      <c r="M47" s="82"/>
      <c r="N47" s="82"/>
      <c r="O47" s="82"/>
    </row>
    <row r="48" spans="1:15" ht="20.25" x14ac:dyDescent="0.25">
      <c r="A48" s="99"/>
      <c r="B48" s="99"/>
      <c r="C48" s="101"/>
      <c r="D48" s="101"/>
      <c r="E48" s="82"/>
      <c r="F48" s="82"/>
      <c r="G48" s="82"/>
      <c r="H48" s="82"/>
      <c r="I48" s="82"/>
      <c r="J48" s="82"/>
      <c r="K48" s="82"/>
      <c r="L48" s="82"/>
      <c r="M48" s="82"/>
      <c r="N48" s="82"/>
      <c r="O48" s="82"/>
    </row>
    <row r="49" spans="1:15" ht="20.25" x14ac:dyDescent="0.25">
      <c r="A49" s="99"/>
      <c r="B49" s="99"/>
      <c r="C49" s="101"/>
      <c r="D49" s="101"/>
      <c r="E49" s="82"/>
      <c r="F49" s="82"/>
      <c r="G49" s="82"/>
      <c r="H49" s="82"/>
      <c r="I49" s="82"/>
      <c r="J49" s="82"/>
      <c r="K49" s="82"/>
      <c r="L49" s="82"/>
      <c r="M49" s="82"/>
      <c r="N49" s="82"/>
      <c r="O49" s="82"/>
    </row>
    <row r="50" spans="1:15" ht="20.25" x14ac:dyDescent="0.25">
      <c r="A50" s="99"/>
      <c r="B50" s="99"/>
      <c r="C50" s="101"/>
      <c r="D50" s="101"/>
      <c r="E50" s="82"/>
      <c r="F50" s="82"/>
      <c r="G50" s="82"/>
      <c r="H50" s="82"/>
      <c r="I50" s="82"/>
      <c r="J50" s="82"/>
      <c r="K50" s="82"/>
      <c r="L50" s="82"/>
      <c r="M50" s="82"/>
      <c r="N50" s="82"/>
      <c r="O50" s="82"/>
    </row>
    <row r="51" spans="1:15" ht="20.25" x14ac:dyDescent="0.25">
      <c r="A51" s="99"/>
      <c r="B51" s="99"/>
      <c r="C51" s="101"/>
      <c r="D51" s="101"/>
      <c r="E51" s="82"/>
      <c r="F51" s="82"/>
      <c r="G51" s="82"/>
      <c r="H51" s="82"/>
      <c r="I51" s="82"/>
      <c r="J51" s="82"/>
      <c r="K51" s="82"/>
      <c r="L51" s="82"/>
      <c r="M51" s="82"/>
      <c r="N51" s="82"/>
      <c r="O51" s="82"/>
    </row>
    <row r="52" spans="1:15" ht="20.25" x14ac:dyDescent="0.25">
      <c r="A52" s="99"/>
      <c r="B52" s="23"/>
      <c r="C52" s="33"/>
      <c r="D52" s="33"/>
    </row>
    <row r="53" spans="1:15" ht="20.25" x14ac:dyDescent="0.25">
      <c r="A53" s="99"/>
      <c r="B53" s="23"/>
      <c r="C53" s="33"/>
      <c r="D53" s="33"/>
    </row>
    <row r="54" spans="1:15" ht="20.25" x14ac:dyDescent="0.25">
      <c r="A54" s="99"/>
      <c r="B54" s="23"/>
      <c r="C54" s="33"/>
      <c r="D54" s="33"/>
    </row>
    <row r="55" spans="1:15" ht="20.25" x14ac:dyDescent="0.25">
      <c r="A55" s="99"/>
      <c r="B55" s="23"/>
      <c r="C55" s="33"/>
      <c r="D55" s="33"/>
    </row>
    <row r="56" spans="1:15" ht="20.25" x14ac:dyDescent="0.25">
      <c r="A56" s="99"/>
      <c r="B56" s="23"/>
      <c r="C56" s="33"/>
      <c r="D56" s="33"/>
    </row>
    <row r="57" spans="1:15" ht="20.25" x14ac:dyDescent="0.25">
      <c r="A57" s="99"/>
      <c r="B57" s="23"/>
      <c r="C57" s="33"/>
      <c r="D57" s="33"/>
    </row>
    <row r="58" spans="1:15" ht="20.25" x14ac:dyDescent="0.25">
      <c r="A58" s="99"/>
      <c r="B58" s="23"/>
      <c r="C58" s="33"/>
      <c r="D58" s="33"/>
    </row>
    <row r="59" spans="1:15" ht="20.25" x14ac:dyDescent="0.25">
      <c r="A59" s="99"/>
      <c r="B59" s="23"/>
      <c r="C59" s="33"/>
      <c r="D59" s="33"/>
    </row>
    <row r="60" spans="1:15" ht="20.25" x14ac:dyDescent="0.25">
      <c r="A60" s="99"/>
      <c r="B60" s="23"/>
      <c r="C60" s="33"/>
      <c r="D60" s="33"/>
    </row>
    <row r="61" spans="1:15" ht="20.25" x14ac:dyDescent="0.25">
      <c r="A61" s="99"/>
      <c r="B61" s="23"/>
      <c r="C61" s="33"/>
      <c r="D61" s="33"/>
    </row>
    <row r="62" spans="1:15" ht="20.25" x14ac:dyDescent="0.25">
      <c r="A62" s="99"/>
      <c r="B62" s="23"/>
      <c r="C62" s="33"/>
      <c r="D62" s="33"/>
    </row>
    <row r="63" spans="1:15" ht="20.25" x14ac:dyDescent="0.25">
      <c r="A63" s="99"/>
      <c r="B63" s="23"/>
      <c r="C63" s="33"/>
      <c r="D63" s="33"/>
    </row>
    <row r="64" spans="1:15" ht="20.25" x14ac:dyDescent="0.25">
      <c r="A64" s="99"/>
      <c r="B64" s="23"/>
      <c r="C64" s="33"/>
      <c r="D64" s="33"/>
    </row>
    <row r="65" spans="1:4" ht="20.25" x14ac:dyDescent="0.25">
      <c r="A65" s="99"/>
      <c r="B65" s="23"/>
      <c r="C65" s="33"/>
      <c r="D65" s="33"/>
    </row>
    <row r="66" spans="1:4" ht="20.25" x14ac:dyDescent="0.25">
      <c r="A66" s="99"/>
      <c r="B66" s="23"/>
      <c r="C66" s="33"/>
      <c r="D66" s="33"/>
    </row>
    <row r="67" spans="1:4" ht="20.25" x14ac:dyDescent="0.25">
      <c r="A67" s="99"/>
      <c r="B67" s="23"/>
      <c r="C67" s="33"/>
      <c r="D67" s="33"/>
    </row>
    <row r="68" spans="1:4" ht="20.25" x14ac:dyDescent="0.25">
      <c r="A68" s="99"/>
      <c r="B68" s="23"/>
      <c r="C68" s="33"/>
      <c r="D68" s="33"/>
    </row>
    <row r="69" spans="1:4" ht="20.25" x14ac:dyDescent="0.25">
      <c r="A69" s="99"/>
      <c r="B69" s="23"/>
      <c r="C69" s="33"/>
      <c r="D69" s="33"/>
    </row>
    <row r="70" spans="1:4" ht="20.25" x14ac:dyDescent="0.25">
      <c r="A70" s="99"/>
      <c r="B70" s="23"/>
      <c r="C70" s="33"/>
      <c r="D70" s="33"/>
    </row>
    <row r="71" spans="1:4" ht="20.25" x14ac:dyDescent="0.25">
      <c r="A71" s="99"/>
      <c r="B71" s="23"/>
      <c r="C71" s="33"/>
      <c r="D71" s="33"/>
    </row>
    <row r="72" spans="1:4" ht="20.25" x14ac:dyDescent="0.25">
      <c r="A72" s="99"/>
      <c r="B72" s="23"/>
      <c r="C72" s="33"/>
      <c r="D72" s="33"/>
    </row>
    <row r="73" spans="1:4" ht="20.25" x14ac:dyDescent="0.25">
      <c r="A73" s="99"/>
      <c r="B73" s="23"/>
      <c r="C73" s="33"/>
      <c r="D73" s="33"/>
    </row>
    <row r="74" spans="1:4" ht="20.25" x14ac:dyDescent="0.25">
      <c r="A74" s="99"/>
      <c r="B74" s="23"/>
      <c r="C74" s="33"/>
      <c r="D74" s="33"/>
    </row>
    <row r="75" spans="1:4" ht="20.25" x14ac:dyDescent="0.25">
      <c r="A75" s="99"/>
      <c r="B75" s="23"/>
      <c r="C75" s="33"/>
      <c r="D75" s="33"/>
    </row>
    <row r="76" spans="1:4" ht="20.25" x14ac:dyDescent="0.25">
      <c r="A76" s="99"/>
      <c r="B76" s="23"/>
      <c r="C76" s="33"/>
      <c r="D76" s="33"/>
    </row>
    <row r="77" spans="1:4" ht="20.25" x14ac:dyDescent="0.25">
      <c r="A77" s="99"/>
      <c r="B77" s="23"/>
      <c r="C77" s="33"/>
      <c r="D77" s="33"/>
    </row>
    <row r="78" spans="1:4" ht="20.25" x14ac:dyDescent="0.25">
      <c r="A78" s="99"/>
      <c r="B78" s="23"/>
      <c r="C78" s="33"/>
      <c r="D78" s="33"/>
    </row>
    <row r="79" spans="1:4" ht="20.25" x14ac:dyDescent="0.25">
      <c r="A79" s="99"/>
      <c r="B79" s="23"/>
      <c r="C79" s="33"/>
      <c r="D79" s="33"/>
    </row>
    <row r="80" spans="1:4" ht="20.25" x14ac:dyDescent="0.25">
      <c r="A80" s="99"/>
      <c r="B80" s="23"/>
      <c r="C80" s="33"/>
      <c r="D80" s="33"/>
    </row>
    <row r="81" spans="1:4" ht="20.25" x14ac:dyDescent="0.25">
      <c r="A81" s="99"/>
      <c r="B81" s="23"/>
      <c r="C81" s="33"/>
      <c r="D81" s="33"/>
    </row>
    <row r="82" spans="1:4" ht="20.25" x14ac:dyDescent="0.25">
      <c r="A82" s="99"/>
      <c r="B82" s="23"/>
      <c r="C82" s="33"/>
      <c r="D82" s="33"/>
    </row>
    <row r="83" spans="1:4" ht="20.25" x14ac:dyDescent="0.25">
      <c r="A83" s="99"/>
      <c r="B83" s="23"/>
      <c r="C83" s="33"/>
      <c r="D83" s="33"/>
    </row>
    <row r="84" spans="1:4" ht="20.25" x14ac:dyDescent="0.25">
      <c r="A84" s="99"/>
      <c r="B84" s="23"/>
      <c r="C84" s="33"/>
      <c r="D84" s="33"/>
    </row>
    <row r="85" spans="1:4" ht="20.25" x14ac:dyDescent="0.25">
      <c r="A85" s="99"/>
      <c r="B85" s="23"/>
      <c r="C85" s="33"/>
      <c r="D85" s="33"/>
    </row>
    <row r="86" spans="1:4" ht="20.25" x14ac:dyDescent="0.25">
      <c r="A86" s="99"/>
      <c r="B86" s="23"/>
      <c r="C86" s="33"/>
      <c r="D86" s="33"/>
    </row>
    <row r="87" spans="1:4" ht="20.25" x14ac:dyDescent="0.25">
      <c r="A87" s="99"/>
      <c r="B87" s="23"/>
      <c r="C87" s="33"/>
      <c r="D87" s="33"/>
    </row>
    <row r="88" spans="1:4" ht="20.25" x14ac:dyDescent="0.25">
      <c r="A88" s="99"/>
      <c r="B88" s="23"/>
      <c r="C88" s="33"/>
      <c r="D88" s="33"/>
    </row>
    <row r="89" spans="1:4" ht="20.25" x14ac:dyDescent="0.25">
      <c r="A89" s="99"/>
      <c r="B89" s="23"/>
      <c r="C89" s="33"/>
      <c r="D89" s="33"/>
    </row>
    <row r="90" spans="1:4" ht="20.25" x14ac:dyDescent="0.25">
      <c r="A90" s="99"/>
      <c r="B90" s="23"/>
      <c r="C90" s="33"/>
      <c r="D90" s="33"/>
    </row>
    <row r="91" spans="1:4" ht="20.25" x14ac:dyDescent="0.25">
      <c r="A91" s="99"/>
      <c r="B91" s="23"/>
      <c r="C91" s="33"/>
      <c r="D91" s="33"/>
    </row>
    <row r="92" spans="1:4" ht="20.25" x14ac:dyDescent="0.25">
      <c r="A92" s="99"/>
      <c r="B92" s="23"/>
      <c r="C92" s="33"/>
      <c r="D92" s="33"/>
    </row>
    <row r="93" spans="1:4" ht="20.25" x14ac:dyDescent="0.25">
      <c r="A93" s="99"/>
      <c r="B93" s="23"/>
      <c r="C93" s="33"/>
      <c r="D93" s="33"/>
    </row>
    <row r="94" spans="1:4" ht="20.25" x14ac:dyDescent="0.25">
      <c r="A94" s="99"/>
      <c r="B94" s="23"/>
      <c r="C94" s="33"/>
      <c r="D94" s="33"/>
    </row>
    <row r="95" spans="1:4" ht="20.25" x14ac:dyDescent="0.25">
      <c r="A95" s="99"/>
      <c r="B95" s="23"/>
      <c r="C95" s="33"/>
      <c r="D95" s="33"/>
    </row>
    <row r="96" spans="1:4" ht="20.25" x14ac:dyDescent="0.25">
      <c r="A96" s="99"/>
      <c r="B96" s="23"/>
      <c r="C96" s="33"/>
      <c r="D96" s="33"/>
    </row>
    <row r="97" spans="1:4" ht="20.25" x14ac:dyDescent="0.25">
      <c r="A97" s="99"/>
      <c r="B97" s="23"/>
      <c r="C97" s="33"/>
      <c r="D97" s="33"/>
    </row>
    <row r="98" spans="1:4" ht="20.25" x14ac:dyDescent="0.25">
      <c r="A98" s="99"/>
      <c r="B98" s="23"/>
      <c r="C98" s="33"/>
      <c r="D98" s="33"/>
    </row>
    <row r="99" spans="1:4" ht="20.25" x14ac:dyDescent="0.25">
      <c r="A99" s="99"/>
      <c r="B99" s="23"/>
      <c r="C99" s="33"/>
      <c r="D99" s="33"/>
    </row>
    <row r="100" spans="1:4" ht="20.25" x14ac:dyDescent="0.25">
      <c r="A100" s="99"/>
      <c r="B100" s="23"/>
      <c r="C100" s="33"/>
      <c r="D100" s="33"/>
    </row>
    <row r="101" spans="1:4" ht="20.25" x14ac:dyDescent="0.25">
      <c r="A101" s="99"/>
      <c r="B101" s="23"/>
      <c r="C101" s="33"/>
      <c r="D101" s="33"/>
    </row>
    <row r="102" spans="1:4" ht="20.25" x14ac:dyDescent="0.25">
      <c r="A102" s="99"/>
      <c r="B102" s="23"/>
      <c r="C102" s="33"/>
      <c r="D102" s="33"/>
    </row>
    <row r="103" spans="1:4" ht="20.25" x14ac:dyDescent="0.25">
      <c r="A103" s="99"/>
      <c r="B103" s="23"/>
      <c r="C103" s="33"/>
      <c r="D103" s="33"/>
    </row>
    <row r="104" spans="1:4" ht="20.25" x14ac:dyDescent="0.25">
      <c r="A104" s="99"/>
      <c r="B104" s="23"/>
      <c r="C104" s="33"/>
      <c r="D104" s="33"/>
    </row>
    <row r="105" spans="1:4" ht="20.25" x14ac:dyDescent="0.25">
      <c r="A105" s="99"/>
      <c r="B105" s="23"/>
      <c r="C105" s="33"/>
      <c r="D105" s="33"/>
    </row>
    <row r="106" spans="1:4" ht="20.25" x14ac:dyDescent="0.25">
      <c r="A106" s="99"/>
      <c r="B106" s="23"/>
      <c r="C106" s="33"/>
      <c r="D106" s="33"/>
    </row>
    <row r="107" spans="1:4" ht="20.25" x14ac:dyDescent="0.25">
      <c r="A107" s="99"/>
      <c r="B107" s="23"/>
      <c r="C107" s="33"/>
      <c r="D107" s="33"/>
    </row>
    <row r="108" spans="1:4" ht="20.25" x14ac:dyDescent="0.25">
      <c r="A108" s="99"/>
      <c r="B108" s="23"/>
      <c r="C108" s="33"/>
      <c r="D108" s="33"/>
    </row>
    <row r="109" spans="1:4" ht="20.25" x14ac:dyDescent="0.25">
      <c r="A109" s="99"/>
      <c r="B109" s="23"/>
      <c r="C109" s="33"/>
      <c r="D109" s="33"/>
    </row>
    <row r="110" spans="1:4" ht="20.25" x14ac:dyDescent="0.25">
      <c r="A110" s="99"/>
      <c r="B110" s="23"/>
      <c r="C110" s="33"/>
      <c r="D110" s="33"/>
    </row>
    <row r="111" spans="1:4" ht="20.25" x14ac:dyDescent="0.25">
      <c r="A111" s="99"/>
      <c r="B111" s="23"/>
      <c r="C111" s="33"/>
      <c r="D111" s="33"/>
    </row>
    <row r="112" spans="1:4" ht="20.25" x14ac:dyDescent="0.25">
      <c r="A112" s="99"/>
      <c r="B112" s="23"/>
      <c r="C112" s="33"/>
      <c r="D112" s="33"/>
    </row>
    <row r="113" spans="1:4" ht="20.25" x14ac:dyDescent="0.25">
      <c r="A113" s="99"/>
      <c r="B113" s="23"/>
      <c r="C113" s="33"/>
      <c r="D113" s="33"/>
    </row>
    <row r="114" spans="1:4" ht="20.25" x14ac:dyDescent="0.25">
      <c r="A114" s="99"/>
      <c r="B114" s="23"/>
      <c r="C114" s="33"/>
      <c r="D114" s="33"/>
    </row>
    <row r="115" spans="1:4" ht="20.25" x14ac:dyDescent="0.25">
      <c r="A115" s="99"/>
      <c r="B115" s="23"/>
      <c r="C115" s="33"/>
      <c r="D115" s="33"/>
    </row>
    <row r="116" spans="1:4" ht="20.25" x14ac:dyDescent="0.25">
      <c r="A116" s="99"/>
      <c r="B116" s="23"/>
      <c r="C116" s="33"/>
      <c r="D116" s="33"/>
    </row>
    <row r="117" spans="1:4" ht="20.25" x14ac:dyDescent="0.25">
      <c r="A117" s="99"/>
      <c r="B117" s="23"/>
      <c r="C117" s="33"/>
      <c r="D117" s="33"/>
    </row>
    <row r="118" spans="1:4" ht="20.25" x14ac:dyDescent="0.25">
      <c r="A118" s="99"/>
      <c r="B118" s="23"/>
      <c r="C118" s="33"/>
      <c r="D118" s="33"/>
    </row>
    <row r="119" spans="1:4" ht="20.25" x14ac:dyDescent="0.25">
      <c r="A119" s="99"/>
      <c r="B119" s="23"/>
      <c r="C119" s="33"/>
      <c r="D119" s="33"/>
    </row>
    <row r="120" spans="1:4" ht="20.25" x14ac:dyDescent="0.25">
      <c r="A120" s="99"/>
      <c r="B120" s="23"/>
      <c r="C120" s="33"/>
      <c r="D120" s="33"/>
    </row>
    <row r="121" spans="1:4" ht="20.25" x14ac:dyDescent="0.25">
      <c r="A121" s="99"/>
      <c r="B121" s="23"/>
      <c r="C121" s="33"/>
      <c r="D121" s="33"/>
    </row>
    <row r="122" spans="1:4" ht="20.25" x14ac:dyDescent="0.25">
      <c r="A122" s="99"/>
      <c r="B122" s="23"/>
      <c r="C122" s="33"/>
      <c r="D122" s="33"/>
    </row>
    <row r="123" spans="1:4" ht="20.25" x14ac:dyDescent="0.25">
      <c r="A123" s="99"/>
      <c r="B123" s="23"/>
      <c r="C123" s="33"/>
      <c r="D123" s="33"/>
    </row>
    <row r="124" spans="1:4" ht="20.25" x14ac:dyDescent="0.25">
      <c r="A124" s="99"/>
      <c r="B124" s="23"/>
      <c r="C124" s="33"/>
      <c r="D124" s="33"/>
    </row>
    <row r="125" spans="1:4" ht="20.25" x14ac:dyDescent="0.25">
      <c r="A125" s="99"/>
      <c r="B125" s="23"/>
      <c r="C125" s="33"/>
      <c r="D125" s="33"/>
    </row>
    <row r="126" spans="1:4" ht="20.25" x14ac:dyDescent="0.25">
      <c r="A126" s="99"/>
      <c r="B126" s="23"/>
      <c r="C126" s="33"/>
      <c r="D126" s="33"/>
    </row>
    <row r="127" spans="1:4" ht="20.25" x14ac:dyDescent="0.25">
      <c r="A127" s="99"/>
      <c r="B127" s="23"/>
      <c r="C127" s="33"/>
      <c r="D127" s="33"/>
    </row>
    <row r="128" spans="1:4" ht="20.25" x14ac:dyDescent="0.25">
      <c r="A128" s="99"/>
      <c r="B128" s="23"/>
      <c r="C128" s="33"/>
      <c r="D128" s="33"/>
    </row>
    <row r="129" spans="1:4" ht="20.25" x14ac:dyDescent="0.25">
      <c r="A129" s="99"/>
      <c r="B129" s="23"/>
      <c r="C129" s="33"/>
      <c r="D129" s="33"/>
    </row>
    <row r="130" spans="1:4" ht="20.25" x14ac:dyDescent="0.25">
      <c r="A130" s="99"/>
      <c r="B130" s="23"/>
      <c r="C130" s="33"/>
      <c r="D130" s="33"/>
    </row>
    <row r="131" spans="1:4" ht="20.25" x14ac:dyDescent="0.25">
      <c r="A131" s="99"/>
      <c r="B131" s="23"/>
      <c r="C131" s="33"/>
      <c r="D131" s="33"/>
    </row>
    <row r="132" spans="1:4" ht="20.25" x14ac:dyDescent="0.25">
      <c r="A132" s="99"/>
      <c r="B132" s="23"/>
      <c r="C132" s="33"/>
      <c r="D132" s="33"/>
    </row>
    <row r="133" spans="1:4" ht="20.25" x14ac:dyDescent="0.25">
      <c r="A133" s="99"/>
      <c r="B133" s="23"/>
      <c r="C133" s="33"/>
      <c r="D133" s="33"/>
    </row>
    <row r="134" spans="1:4" ht="20.25" x14ac:dyDescent="0.25">
      <c r="A134" s="99"/>
      <c r="B134" s="23"/>
      <c r="C134" s="33"/>
      <c r="D134" s="33"/>
    </row>
    <row r="135" spans="1:4" ht="20.25" x14ac:dyDescent="0.25">
      <c r="A135" s="99"/>
      <c r="B135" s="23"/>
      <c r="C135" s="33"/>
      <c r="D135" s="33"/>
    </row>
    <row r="136" spans="1:4" ht="20.25" x14ac:dyDescent="0.25">
      <c r="A136" s="99"/>
      <c r="B136" s="23"/>
      <c r="C136" s="33"/>
      <c r="D136" s="33"/>
    </row>
    <row r="137" spans="1:4" ht="20.25" x14ac:dyDescent="0.25">
      <c r="A137" s="99"/>
      <c r="B137" s="23"/>
      <c r="C137" s="33"/>
      <c r="D137" s="33"/>
    </row>
    <row r="138" spans="1:4" ht="20.25" x14ac:dyDescent="0.25">
      <c r="A138" s="99"/>
      <c r="B138" s="23"/>
      <c r="C138" s="33"/>
      <c r="D138" s="33"/>
    </row>
    <row r="139" spans="1:4" ht="20.25" x14ac:dyDescent="0.25">
      <c r="A139" s="99"/>
      <c r="B139" s="23"/>
      <c r="C139" s="33"/>
      <c r="D139" s="33"/>
    </row>
    <row r="140" spans="1:4" ht="20.25" x14ac:dyDescent="0.25">
      <c r="A140" s="99"/>
      <c r="B140" s="23"/>
      <c r="C140" s="33"/>
      <c r="D140" s="33"/>
    </row>
    <row r="141" spans="1:4" ht="20.25" x14ac:dyDescent="0.25">
      <c r="A141" s="99"/>
      <c r="B141" s="23"/>
      <c r="C141" s="33"/>
      <c r="D141" s="33"/>
    </row>
    <row r="142" spans="1:4" ht="20.25" x14ac:dyDescent="0.25">
      <c r="A142" s="99"/>
      <c r="B142" s="23"/>
      <c r="C142" s="33"/>
      <c r="D142" s="33"/>
    </row>
    <row r="143" spans="1:4" ht="20.25" x14ac:dyDescent="0.25">
      <c r="A143" s="99"/>
      <c r="B143" s="23"/>
      <c r="C143" s="33"/>
      <c r="D143" s="33"/>
    </row>
    <row r="144" spans="1:4" ht="20.25" x14ac:dyDescent="0.25">
      <c r="A144" s="99"/>
      <c r="B144" s="23"/>
      <c r="C144" s="33"/>
      <c r="D144" s="33"/>
    </row>
    <row r="145" spans="1:4" ht="20.25" x14ac:dyDescent="0.25">
      <c r="A145" s="99"/>
      <c r="B145" s="23"/>
      <c r="C145" s="33"/>
      <c r="D145" s="33"/>
    </row>
    <row r="146" spans="1:4" ht="20.25" x14ac:dyDescent="0.25">
      <c r="A146" s="99"/>
      <c r="B146" s="23"/>
      <c r="C146" s="33"/>
      <c r="D146" s="33"/>
    </row>
    <row r="147" spans="1:4" ht="20.25" x14ac:dyDescent="0.25">
      <c r="A147" s="99"/>
      <c r="B147" s="23"/>
      <c r="C147" s="33"/>
      <c r="D147" s="33"/>
    </row>
    <row r="148" spans="1:4" ht="20.25" x14ac:dyDescent="0.25">
      <c r="A148" s="99"/>
      <c r="B148" s="23"/>
      <c r="C148" s="33"/>
      <c r="D148" s="33"/>
    </row>
    <row r="149" spans="1:4" ht="20.25" x14ac:dyDescent="0.25">
      <c r="A149" s="99"/>
      <c r="B149" s="23"/>
      <c r="C149" s="33"/>
      <c r="D149" s="33"/>
    </row>
    <row r="150" spans="1:4" ht="20.25" x14ac:dyDescent="0.25">
      <c r="A150" s="99"/>
      <c r="B150" s="23"/>
      <c r="C150" s="33"/>
      <c r="D150" s="33"/>
    </row>
    <row r="151" spans="1:4" ht="20.25" x14ac:dyDescent="0.25">
      <c r="A151" s="99"/>
      <c r="B151" s="23"/>
      <c r="C151" s="33"/>
      <c r="D151" s="33"/>
    </row>
    <row r="152" spans="1:4" ht="20.25" x14ac:dyDescent="0.25">
      <c r="A152" s="99"/>
      <c r="B152" s="23"/>
      <c r="C152" s="33"/>
      <c r="D152" s="33"/>
    </row>
    <row r="153" spans="1:4" ht="20.25" x14ac:dyDescent="0.25">
      <c r="A153" s="99"/>
      <c r="B153" s="23"/>
      <c r="C153" s="33"/>
      <c r="D153" s="33"/>
    </row>
    <row r="154" spans="1:4" ht="20.25" x14ac:dyDescent="0.25">
      <c r="A154" s="99"/>
      <c r="B154" s="23"/>
      <c r="C154" s="33"/>
      <c r="D154" s="33"/>
    </row>
    <row r="155" spans="1:4" ht="20.25" x14ac:dyDescent="0.25">
      <c r="A155" s="99"/>
      <c r="B155" s="23"/>
      <c r="C155" s="33"/>
      <c r="D155" s="33"/>
    </row>
    <row r="156" spans="1:4" ht="20.25" x14ac:dyDescent="0.25">
      <c r="A156" s="99"/>
      <c r="B156" s="23"/>
      <c r="C156" s="33"/>
      <c r="D156" s="33"/>
    </row>
    <row r="157" spans="1:4" ht="20.25" x14ac:dyDescent="0.25">
      <c r="A157" s="99"/>
      <c r="B157" s="23"/>
      <c r="C157" s="33"/>
      <c r="D157" s="33"/>
    </row>
    <row r="158" spans="1:4" ht="20.25" x14ac:dyDescent="0.25">
      <c r="A158" s="99"/>
      <c r="B158" s="23"/>
      <c r="C158" s="33"/>
      <c r="D158" s="33"/>
    </row>
    <row r="159" spans="1:4" ht="20.25" x14ac:dyDescent="0.25">
      <c r="A159" s="99"/>
      <c r="B159" s="23"/>
      <c r="C159" s="33"/>
      <c r="D159" s="33"/>
    </row>
    <row r="160" spans="1:4" ht="20.25" x14ac:dyDescent="0.25">
      <c r="A160" s="99"/>
      <c r="B160" s="23"/>
      <c r="C160" s="33"/>
      <c r="D160" s="33"/>
    </row>
    <row r="161" spans="1:4" ht="20.25" x14ac:dyDescent="0.25">
      <c r="A161" s="99"/>
      <c r="B161" s="23"/>
      <c r="C161" s="33"/>
      <c r="D161" s="33"/>
    </row>
    <row r="162" spans="1:4" ht="20.25" x14ac:dyDescent="0.25">
      <c r="A162" s="99"/>
      <c r="B162" s="23"/>
      <c r="C162" s="33"/>
      <c r="D162" s="33"/>
    </row>
    <row r="163" spans="1:4" ht="20.25" x14ac:dyDescent="0.25">
      <c r="A163" s="99"/>
      <c r="B163" s="23"/>
      <c r="C163" s="33"/>
      <c r="D163" s="33"/>
    </row>
    <row r="164" spans="1:4" ht="20.25" x14ac:dyDescent="0.25">
      <c r="A164" s="99"/>
      <c r="B164" s="23"/>
      <c r="C164" s="33"/>
      <c r="D164" s="33"/>
    </row>
    <row r="165" spans="1:4" ht="20.25" x14ac:dyDescent="0.25">
      <c r="A165" s="99"/>
      <c r="B165" s="23"/>
      <c r="C165" s="33"/>
      <c r="D165" s="33"/>
    </row>
    <row r="166" spans="1:4" ht="20.25" x14ac:dyDescent="0.25">
      <c r="A166" s="99"/>
      <c r="B166" s="23"/>
      <c r="C166" s="33"/>
      <c r="D166" s="33"/>
    </row>
    <row r="167" spans="1:4" ht="20.25" x14ac:dyDescent="0.25">
      <c r="A167" s="99"/>
      <c r="B167" s="23"/>
      <c r="C167" s="33"/>
      <c r="D167" s="33"/>
    </row>
    <row r="168" spans="1:4" ht="20.25" x14ac:dyDescent="0.25">
      <c r="A168" s="99"/>
      <c r="B168" s="23"/>
      <c r="C168" s="33"/>
      <c r="D168" s="33"/>
    </row>
    <row r="169" spans="1:4" ht="20.25" x14ac:dyDescent="0.25">
      <c r="A169" s="99"/>
      <c r="B169" s="23"/>
      <c r="C169" s="33"/>
      <c r="D169" s="33"/>
    </row>
    <row r="170" spans="1:4" ht="20.25" x14ac:dyDescent="0.25">
      <c r="A170" s="99"/>
      <c r="B170" s="23"/>
      <c r="C170" s="33"/>
      <c r="D170" s="33"/>
    </row>
    <row r="171" spans="1:4" ht="20.25" x14ac:dyDescent="0.25">
      <c r="A171" s="99"/>
      <c r="B171" s="23"/>
      <c r="C171" s="33"/>
      <c r="D171" s="33"/>
    </row>
    <row r="172" spans="1:4" ht="20.25" x14ac:dyDescent="0.25">
      <c r="A172" s="99"/>
      <c r="B172" s="23"/>
      <c r="C172" s="33"/>
      <c r="D172" s="33"/>
    </row>
    <row r="173" spans="1:4" ht="20.25" x14ac:dyDescent="0.25">
      <c r="A173" s="99"/>
      <c r="B173" s="23"/>
      <c r="C173" s="33"/>
      <c r="D173" s="33"/>
    </row>
    <row r="174" spans="1:4" ht="20.25" x14ac:dyDescent="0.25">
      <c r="A174" s="99"/>
      <c r="B174" s="23"/>
      <c r="C174" s="33"/>
      <c r="D174" s="33"/>
    </row>
    <row r="175" spans="1:4" ht="20.25" x14ac:dyDescent="0.25">
      <c r="A175" s="99"/>
      <c r="B175" s="23"/>
      <c r="C175" s="33"/>
      <c r="D175" s="33"/>
    </row>
    <row r="176" spans="1:4" ht="20.25" x14ac:dyDescent="0.25">
      <c r="A176" s="99"/>
      <c r="B176" s="23"/>
      <c r="C176" s="33"/>
      <c r="D176" s="33"/>
    </row>
    <row r="177" spans="1:4" ht="20.25" x14ac:dyDescent="0.25">
      <c r="A177" s="99"/>
      <c r="B177" s="23"/>
      <c r="C177" s="33"/>
      <c r="D177" s="33"/>
    </row>
    <row r="178" spans="1:4" ht="20.25" x14ac:dyDescent="0.25">
      <c r="A178" s="99"/>
      <c r="B178" s="23"/>
      <c r="C178" s="33"/>
      <c r="D178" s="33"/>
    </row>
    <row r="179" spans="1:4" ht="20.25" x14ac:dyDescent="0.25">
      <c r="A179" s="99"/>
      <c r="B179" s="23"/>
      <c r="C179" s="33"/>
      <c r="D179" s="33"/>
    </row>
    <row r="180" spans="1:4" ht="20.25" x14ac:dyDescent="0.25">
      <c r="A180" s="99"/>
      <c r="B180" s="23"/>
      <c r="C180" s="33"/>
      <c r="D180" s="33"/>
    </row>
    <row r="181" spans="1:4" ht="20.25" x14ac:dyDescent="0.25">
      <c r="A181" s="99"/>
      <c r="B181" s="23"/>
      <c r="C181" s="33"/>
      <c r="D181" s="33"/>
    </row>
    <row r="182" spans="1:4" ht="20.25" x14ac:dyDescent="0.25">
      <c r="A182" s="99"/>
      <c r="B182" s="23"/>
      <c r="C182" s="33"/>
      <c r="D182" s="33"/>
    </row>
    <row r="183" spans="1:4" ht="20.25" x14ac:dyDescent="0.25">
      <c r="A183" s="99"/>
      <c r="B183" s="23"/>
      <c r="C183" s="33"/>
      <c r="D183" s="33"/>
    </row>
    <row r="184" spans="1:4" ht="20.25" x14ac:dyDescent="0.25">
      <c r="A184" s="99"/>
      <c r="B184" s="23"/>
      <c r="C184" s="33"/>
      <c r="D184" s="33"/>
    </row>
    <row r="185" spans="1:4" ht="20.25" x14ac:dyDescent="0.25">
      <c r="A185" s="99"/>
      <c r="B185" s="23"/>
      <c r="C185" s="33"/>
      <c r="D185" s="33"/>
    </row>
    <row r="186" spans="1:4" ht="20.25" x14ac:dyDescent="0.25">
      <c r="A186" s="99"/>
      <c r="B186" s="23"/>
      <c r="C186" s="33"/>
      <c r="D186" s="33"/>
    </row>
    <row r="187" spans="1:4" ht="20.25" x14ac:dyDescent="0.25">
      <c r="A187" s="99"/>
      <c r="B187" s="23"/>
      <c r="C187" s="33"/>
      <c r="D187" s="33"/>
    </row>
    <row r="188" spans="1:4" ht="20.25" x14ac:dyDescent="0.25">
      <c r="A188" s="99"/>
      <c r="B188" s="23"/>
      <c r="C188" s="33"/>
      <c r="D188" s="33"/>
    </row>
    <row r="189" spans="1:4" ht="20.25" x14ac:dyDescent="0.25">
      <c r="A189" s="99"/>
      <c r="B189" s="23"/>
      <c r="C189" s="33"/>
      <c r="D189" s="33"/>
    </row>
    <row r="190" spans="1:4" ht="20.25" x14ac:dyDescent="0.25">
      <c r="A190" s="99"/>
      <c r="B190" s="23"/>
      <c r="C190" s="33"/>
      <c r="D190" s="33"/>
    </row>
    <row r="191" spans="1:4" ht="20.25" x14ac:dyDescent="0.25">
      <c r="A191" s="99"/>
      <c r="B191" s="23"/>
      <c r="C191" s="33"/>
      <c r="D191" s="33"/>
    </row>
    <row r="192" spans="1:4" ht="20.25" x14ac:dyDescent="0.25">
      <c r="A192" s="99"/>
      <c r="B192" s="23"/>
      <c r="C192" s="33"/>
      <c r="D192" s="33"/>
    </row>
    <row r="193" spans="1:4" ht="20.25" x14ac:dyDescent="0.25">
      <c r="A193" s="99"/>
      <c r="B193" s="23"/>
      <c r="C193" s="33"/>
      <c r="D193" s="33"/>
    </row>
    <row r="194" spans="1:4" ht="20.25" x14ac:dyDescent="0.25">
      <c r="A194" s="99"/>
      <c r="B194" s="23"/>
      <c r="C194" s="33"/>
      <c r="D194" s="33"/>
    </row>
    <row r="195" spans="1:4" ht="20.25" x14ac:dyDescent="0.25">
      <c r="A195" s="99"/>
      <c r="B195" s="23"/>
      <c r="C195" s="33"/>
      <c r="D195" s="33"/>
    </row>
    <row r="196" spans="1:4" ht="20.25" x14ac:dyDescent="0.25">
      <c r="A196" s="99"/>
      <c r="B196" s="23"/>
      <c r="C196" s="33"/>
      <c r="D196" s="33"/>
    </row>
    <row r="197" spans="1:4" ht="20.25" x14ac:dyDescent="0.25">
      <c r="A197" s="99"/>
      <c r="B197" s="23"/>
      <c r="C197" s="33"/>
      <c r="D197" s="33"/>
    </row>
    <row r="198" spans="1:4" ht="20.25" x14ac:dyDescent="0.25">
      <c r="A198" s="99"/>
      <c r="B198" s="23"/>
      <c r="C198" s="33"/>
      <c r="D198" s="33"/>
    </row>
    <row r="199" spans="1:4" ht="20.25" x14ac:dyDescent="0.25">
      <c r="A199" s="99"/>
      <c r="B199" s="23"/>
      <c r="C199" s="33"/>
      <c r="D199" s="33"/>
    </row>
    <row r="200" spans="1:4" ht="20.25" x14ac:dyDescent="0.25">
      <c r="A200" s="99"/>
      <c r="B200" s="23"/>
      <c r="C200" s="33"/>
      <c r="D200" s="33"/>
    </row>
    <row r="201" spans="1:4" ht="20.25" x14ac:dyDescent="0.25">
      <c r="A201" s="99"/>
      <c r="B201" s="23"/>
      <c r="C201" s="33"/>
      <c r="D201" s="33"/>
    </row>
    <row r="202" spans="1:4" ht="20.25" x14ac:dyDescent="0.25">
      <c r="A202" s="99"/>
      <c r="B202" s="23"/>
      <c r="C202" s="33"/>
      <c r="D202" s="33"/>
    </row>
    <row r="203" spans="1:4" ht="20.25" x14ac:dyDescent="0.25">
      <c r="A203" s="99"/>
      <c r="B203" s="23"/>
      <c r="C203" s="33"/>
      <c r="D203" s="33"/>
    </row>
    <row r="204" spans="1:4" ht="20.25" x14ac:dyDescent="0.25">
      <c r="A204" s="99"/>
      <c r="B204" s="23"/>
      <c r="C204" s="33"/>
      <c r="D204" s="33"/>
    </row>
    <row r="205" spans="1:4" ht="20.25" x14ac:dyDescent="0.25">
      <c r="A205" s="99"/>
      <c r="B205" s="23"/>
      <c r="C205" s="33"/>
      <c r="D205" s="33"/>
    </row>
    <row r="206" spans="1:4" ht="20.25" x14ac:dyDescent="0.25">
      <c r="A206" s="99"/>
      <c r="B206" s="23"/>
      <c r="C206" s="33"/>
      <c r="D206" s="33"/>
    </row>
    <row r="207" spans="1:4" ht="20.25" x14ac:dyDescent="0.25">
      <c r="A207" s="99"/>
      <c r="B207" s="23"/>
      <c r="C207" s="33"/>
      <c r="D207" s="33"/>
    </row>
    <row r="208" spans="1:4" x14ac:dyDescent="0.25">
      <c r="A208" s="82"/>
      <c r="B208" s="23"/>
      <c r="C208" s="23"/>
      <c r="D208" s="23"/>
    </row>
    <row r="209" spans="1:8" ht="20.25" x14ac:dyDescent="0.25">
      <c r="A209" s="82"/>
      <c r="B209" s="29" t="s">
        <v>252</v>
      </c>
      <c r="C209" s="29" t="s">
        <v>253</v>
      </c>
      <c r="D209" s="32" t="s">
        <v>252</v>
      </c>
      <c r="E209" s="32" t="s">
        <v>253</v>
      </c>
    </row>
    <row r="210" spans="1:8" ht="21" x14ac:dyDescent="0.35">
      <c r="A210" s="82"/>
      <c r="B210" s="30" t="s">
        <v>254</v>
      </c>
      <c r="C210" s="30" t="s">
        <v>255</v>
      </c>
      <c r="D210" t="s">
        <v>254</v>
      </c>
      <c r="F210" t="str">
        <f>IF(NOT(ISBLANK(D210)),D210,IF(NOT(ISBLANK(E210)),"     "&amp;E210,FALSE))</f>
        <v>Afectación Económica o presupuestal</v>
      </c>
      <c r="G210" t="s">
        <v>254</v>
      </c>
      <c r="H210" t="str">
        <f>IF(NOT(ISERROR(MATCH(G210,_xlfn.ANCHORARRAY(B221),0))),F223&amp;"Por favor no seleccionar los criterios de impacto",G210)</f>
        <v>❌Por favor no seleccionar los criterios de impacto</v>
      </c>
    </row>
    <row r="211" spans="1:8" ht="21" x14ac:dyDescent="0.35">
      <c r="A211" s="82"/>
      <c r="B211" s="30" t="s">
        <v>254</v>
      </c>
      <c r="C211" s="30" t="s">
        <v>230</v>
      </c>
      <c r="E211" t="s">
        <v>255</v>
      </c>
      <c r="F211" t="str">
        <f t="shared" ref="F211:F221" si="0">IF(NOT(ISBLANK(D211)),D211,IF(NOT(ISBLANK(E211)),"     "&amp;E211,FALSE))</f>
        <v xml:space="preserve">     Afectación menor a 10 SMLMV .</v>
      </c>
    </row>
    <row r="212" spans="1:8" ht="21" x14ac:dyDescent="0.35">
      <c r="A212" s="82"/>
      <c r="B212" s="30" t="s">
        <v>254</v>
      </c>
      <c r="C212" s="30" t="s">
        <v>233</v>
      </c>
      <c r="E212" t="s">
        <v>230</v>
      </c>
      <c r="F212" t="str">
        <f t="shared" si="0"/>
        <v xml:space="preserve">     Entre 10 y 50 SMLMV </v>
      </c>
    </row>
    <row r="213" spans="1:8" ht="21" x14ac:dyDescent="0.35">
      <c r="A213" s="82"/>
      <c r="B213" s="30" t="s">
        <v>254</v>
      </c>
      <c r="C213" s="30" t="s">
        <v>237</v>
      </c>
      <c r="E213" t="s">
        <v>233</v>
      </c>
      <c r="F213" t="str">
        <f t="shared" si="0"/>
        <v xml:space="preserve">     Entre 50 y 100 SMLMV </v>
      </c>
    </row>
    <row r="214" spans="1:8" ht="21" x14ac:dyDescent="0.35">
      <c r="A214" s="82"/>
      <c r="B214" s="30" t="s">
        <v>254</v>
      </c>
      <c r="C214" s="30" t="s">
        <v>241</v>
      </c>
      <c r="E214" t="s">
        <v>237</v>
      </c>
      <c r="F214" t="str">
        <f t="shared" si="0"/>
        <v xml:space="preserve">     Entre 100 y 500 SMLMV </v>
      </c>
    </row>
    <row r="215" spans="1:8" ht="21" x14ac:dyDescent="0.35">
      <c r="A215" s="82"/>
      <c r="B215" s="30" t="s">
        <v>223</v>
      </c>
      <c r="C215" s="30" t="s">
        <v>227</v>
      </c>
      <c r="E215" t="s">
        <v>241</v>
      </c>
      <c r="F215" t="str">
        <f t="shared" si="0"/>
        <v xml:space="preserve">     Mayor a 500 SMLMV </v>
      </c>
    </row>
    <row r="216" spans="1:8" ht="21" x14ac:dyDescent="0.35">
      <c r="A216" s="82"/>
      <c r="B216" s="30" t="s">
        <v>223</v>
      </c>
      <c r="C216" s="30" t="s">
        <v>231</v>
      </c>
      <c r="D216" t="s">
        <v>223</v>
      </c>
      <c r="F216" t="str">
        <f t="shared" si="0"/>
        <v>Pérdida Reputacional</v>
      </c>
    </row>
    <row r="217" spans="1:8" ht="21" x14ac:dyDescent="0.35">
      <c r="A217" s="82"/>
      <c r="B217" s="30" t="s">
        <v>223</v>
      </c>
      <c r="C217" s="30" t="s">
        <v>234</v>
      </c>
      <c r="E217" t="s">
        <v>227</v>
      </c>
      <c r="F217" t="str">
        <f t="shared" si="0"/>
        <v xml:space="preserve">     El riesgo afecta la imagen de alguna área de la organización</v>
      </c>
    </row>
    <row r="218" spans="1:8" ht="21" x14ac:dyDescent="0.35">
      <c r="A218" s="82"/>
      <c r="B218" s="30" t="s">
        <v>223</v>
      </c>
      <c r="C218" s="30" t="s">
        <v>238</v>
      </c>
      <c r="E218" t="s">
        <v>231</v>
      </c>
      <c r="F218" t="str">
        <f t="shared" si="0"/>
        <v xml:space="preserve">     El riesgo afecta la imagen de la entidad internamente, de conocimiento general, nivel interno, de junta dircetiva y accionistas y/o de provedores</v>
      </c>
    </row>
    <row r="219" spans="1:8" ht="21" x14ac:dyDescent="0.35">
      <c r="A219" s="82"/>
      <c r="B219" s="30" t="s">
        <v>223</v>
      </c>
      <c r="C219" s="30" t="s">
        <v>242</v>
      </c>
      <c r="E219" t="s">
        <v>234</v>
      </c>
      <c r="F219" t="str">
        <f t="shared" si="0"/>
        <v xml:space="preserve">     El riesgo afecta la imagen de la entidad con algunos usuarios de relevancia frente al logro de los objetivos</v>
      </c>
    </row>
    <row r="220" spans="1:8" x14ac:dyDescent="0.25">
      <c r="A220" s="82"/>
      <c r="B220" s="31"/>
      <c r="C220" s="31"/>
      <c r="E220" t="s">
        <v>238</v>
      </c>
      <c r="F220" t="str">
        <f t="shared" si="0"/>
        <v xml:space="preserve">     El riesgo afecta la imagen de de la entidad con efecto publicitario sostenido a nivel de sector administrativo, nivel departamental o municipal</v>
      </c>
    </row>
    <row r="221" spans="1:8" x14ac:dyDescent="0.25">
      <c r="A221" s="82"/>
      <c r="B221" s="31" t="str" cm="1">
        <f t="array" ref="B221:B223">_xlfn.UNIQUE(Tabla1[[#All],[Criterios]])</f>
        <v>Criterios</v>
      </c>
      <c r="C221" s="31"/>
      <c r="E221" t="s">
        <v>242</v>
      </c>
      <c r="F221" t="str">
        <f t="shared" si="0"/>
        <v xml:space="preserve">     El riesgo afecta la imagen de la entidad a nivel nacional, con efecto publicitarios sostenible a nivel país</v>
      </c>
    </row>
    <row r="222" spans="1:8" x14ac:dyDescent="0.25">
      <c r="A222" s="82"/>
      <c r="B222" s="31" t="str">
        <v>Afectación Económica o presupuestal</v>
      </c>
      <c r="C222" s="31"/>
    </row>
    <row r="223" spans="1:8" x14ac:dyDescent="0.25">
      <c r="B223" s="31" t="str">
        <v>Pérdida Reputacional</v>
      </c>
      <c r="C223" s="31"/>
      <c r="F223" s="34" t="s">
        <v>256</v>
      </c>
    </row>
    <row r="224" spans="1:8" x14ac:dyDescent="0.25">
      <c r="B224" s="22"/>
      <c r="C224" s="22"/>
      <c r="F224" s="34" t="s">
        <v>257</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4"/>
    <col min="3" max="3" width="17" style="84" customWidth="1"/>
    <col min="4" max="4" width="14.28515625" style="84"/>
    <col min="5" max="5" width="46" style="84" customWidth="1"/>
    <col min="6" max="16384" width="14.28515625" style="84"/>
  </cols>
  <sheetData>
    <row r="1" spans="2:6" ht="24" customHeight="1" thickBot="1" x14ac:dyDescent="0.25">
      <c r="B1" s="642" t="s">
        <v>258</v>
      </c>
      <c r="C1" s="643"/>
      <c r="D1" s="643"/>
      <c r="E1" s="643"/>
      <c r="F1" s="644"/>
    </row>
    <row r="2" spans="2:6" ht="16.5" thickBot="1" x14ac:dyDescent="0.3">
      <c r="B2" s="85"/>
      <c r="C2" s="85"/>
      <c r="D2" s="85"/>
      <c r="E2" s="85"/>
      <c r="F2" s="85"/>
    </row>
    <row r="3" spans="2:6" ht="16.5" thickBot="1" x14ac:dyDescent="0.25">
      <c r="B3" s="646" t="s">
        <v>259</v>
      </c>
      <c r="C3" s="647"/>
      <c r="D3" s="647"/>
      <c r="E3" s="97" t="s">
        <v>260</v>
      </c>
      <c r="F3" s="98" t="s">
        <v>261</v>
      </c>
    </row>
    <row r="4" spans="2:6" ht="31.5" x14ac:dyDescent="0.2">
      <c r="B4" s="648" t="s">
        <v>262</v>
      </c>
      <c r="C4" s="650" t="s">
        <v>144</v>
      </c>
      <c r="D4" s="86" t="s">
        <v>157</v>
      </c>
      <c r="E4" s="87" t="s">
        <v>263</v>
      </c>
      <c r="F4" s="88">
        <v>0.25</v>
      </c>
    </row>
    <row r="5" spans="2:6" ht="47.25" x14ac:dyDescent="0.2">
      <c r="B5" s="649"/>
      <c r="C5" s="651"/>
      <c r="D5" s="89" t="s">
        <v>166</v>
      </c>
      <c r="E5" s="90" t="s">
        <v>264</v>
      </c>
      <c r="F5" s="91">
        <v>0.15</v>
      </c>
    </row>
    <row r="6" spans="2:6" ht="47.25" x14ac:dyDescent="0.2">
      <c r="B6" s="649"/>
      <c r="C6" s="651"/>
      <c r="D6" s="89" t="s">
        <v>265</v>
      </c>
      <c r="E6" s="90" t="s">
        <v>266</v>
      </c>
      <c r="F6" s="91">
        <v>0.1</v>
      </c>
    </row>
    <row r="7" spans="2:6" ht="63" x14ac:dyDescent="0.2">
      <c r="B7" s="649"/>
      <c r="C7" s="651" t="s">
        <v>145</v>
      </c>
      <c r="D7" s="89" t="s">
        <v>267</v>
      </c>
      <c r="E7" s="90" t="s">
        <v>268</v>
      </c>
      <c r="F7" s="91">
        <v>0.25</v>
      </c>
    </row>
    <row r="8" spans="2:6" ht="31.5" x14ac:dyDescent="0.2">
      <c r="B8" s="649"/>
      <c r="C8" s="651"/>
      <c r="D8" s="89" t="s">
        <v>158</v>
      </c>
      <c r="E8" s="90" t="s">
        <v>269</v>
      </c>
      <c r="F8" s="91">
        <v>0.15</v>
      </c>
    </row>
    <row r="9" spans="2:6" ht="47.25" x14ac:dyDescent="0.2">
      <c r="B9" s="649" t="s">
        <v>270</v>
      </c>
      <c r="C9" s="651" t="s">
        <v>147</v>
      </c>
      <c r="D9" s="89" t="s">
        <v>159</v>
      </c>
      <c r="E9" s="90" t="s">
        <v>271</v>
      </c>
      <c r="F9" s="92" t="s">
        <v>272</v>
      </c>
    </row>
    <row r="10" spans="2:6" ht="63" x14ac:dyDescent="0.2">
      <c r="B10" s="649"/>
      <c r="C10" s="651"/>
      <c r="D10" s="89" t="s">
        <v>273</v>
      </c>
      <c r="E10" s="90" t="s">
        <v>274</v>
      </c>
      <c r="F10" s="92" t="s">
        <v>272</v>
      </c>
    </row>
    <row r="11" spans="2:6" ht="47.25" x14ac:dyDescent="0.2">
      <c r="B11" s="649"/>
      <c r="C11" s="651" t="s">
        <v>148</v>
      </c>
      <c r="D11" s="89" t="s">
        <v>160</v>
      </c>
      <c r="E11" s="90" t="s">
        <v>275</v>
      </c>
      <c r="F11" s="92" t="s">
        <v>272</v>
      </c>
    </row>
    <row r="12" spans="2:6" ht="47.25" x14ac:dyDescent="0.2">
      <c r="B12" s="649"/>
      <c r="C12" s="651"/>
      <c r="D12" s="89" t="s">
        <v>276</v>
      </c>
      <c r="E12" s="90" t="s">
        <v>277</v>
      </c>
      <c r="F12" s="92" t="s">
        <v>272</v>
      </c>
    </row>
    <row r="13" spans="2:6" ht="31.5" x14ac:dyDescent="0.2">
      <c r="B13" s="649"/>
      <c r="C13" s="651" t="s">
        <v>149</v>
      </c>
      <c r="D13" s="89" t="s">
        <v>161</v>
      </c>
      <c r="E13" s="90" t="s">
        <v>278</v>
      </c>
      <c r="F13" s="92" t="s">
        <v>272</v>
      </c>
    </row>
    <row r="14" spans="2:6" ht="32.25" thickBot="1" x14ac:dyDescent="0.25">
      <c r="B14" s="652"/>
      <c r="C14" s="653"/>
      <c r="D14" s="93" t="s">
        <v>279</v>
      </c>
      <c r="E14" s="94" t="s">
        <v>280</v>
      </c>
      <c r="F14" s="95" t="s">
        <v>272</v>
      </c>
    </row>
    <row r="15" spans="2:6" ht="49.5" customHeight="1" x14ac:dyDescent="0.2">
      <c r="B15" s="645" t="s">
        <v>281</v>
      </c>
      <c r="C15" s="645"/>
      <c r="D15" s="645"/>
      <c r="E15" s="645"/>
      <c r="F15" s="645"/>
    </row>
    <row r="16" spans="2:6" ht="27" customHeight="1" x14ac:dyDescent="0.25">
      <c r="B16" s="9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282</v>
      </c>
      <c r="E2" t="s">
        <v>283</v>
      </c>
    </row>
    <row r="3" spans="2:5" x14ac:dyDescent="0.25">
      <c r="B3" t="s">
        <v>284</v>
      </c>
      <c r="E3" t="s">
        <v>169</v>
      </c>
    </row>
    <row r="4" spans="2:5" x14ac:dyDescent="0.25">
      <c r="B4" t="s">
        <v>285</v>
      </c>
      <c r="E4" t="s">
        <v>150</v>
      </c>
    </row>
    <row r="5" spans="2:5" x14ac:dyDescent="0.25">
      <c r="B5" t="s">
        <v>162</v>
      </c>
    </row>
    <row r="8" spans="2:5" x14ac:dyDescent="0.25">
      <c r="B8" t="s">
        <v>286</v>
      </c>
    </row>
    <row r="9" spans="2:5" x14ac:dyDescent="0.25">
      <c r="B9" t="s">
        <v>287</v>
      </c>
    </row>
    <row r="10" spans="2:5" x14ac:dyDescent="0.25">
      <c r="B10" t="s">
        <v>288</v>
      </c>
    </row>
    <row r="13" spans="2:5" x14ac:dyDescent="0.25">
      <c r="B13" t="s">
        <v>289</v>
      </c>
    </row>
    <row r="14" spans="2:5" x14ac:dyDescent="0.25">
      <c r="B14" t="s">
        <v>290</v>
      </c>
    </row>
    <row r="15" spans="2:5" x14ac:dyDescent="0.25">
      <c r="B15" t="s">
        <v>291</v>
      </c>
    </row>
    <row r="16" spans="2:5" x14ac:dyDescent="0.25">
      <c r="B16" t="s">
        <v>292</v>
      </c>
    </row>
    <row r="17" spans="2:2" x14ac:dyDescent="0.25">
      <c r="B17" t="s">
        <v>293</v>
      </c>
    </row>
    <row r="18" spans="2:2" x14ac:dyDescent="0.25">
      <c r="B18" t="s">
        <v>294</v>
      </c>
    </row>
    <row r="19" spans="2:2" x14ac:dyDescent="0.25">
      <c r="B19" t="s">
        <v>295</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Yanneth Holguin Martinez</cp:lastModifiedBy>
  <cp:revision/>
  <dcterms:created xsi:type="dcterms:W3CDTF">2020-03-24T23:12:47Z</dcterms:created>
  <dcterms:modified xsi:type="dcterms:W3CDTF">2024-11-25T14:24:40Z</dcterms:modified>
</cp:coreProperties>
</file>