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24226"/>
  <mc:AlternateContent xmlns:mc="http://schemas.openxmlformats.org/markup-compatibility/2006">
    <mc:Choice Requires="x15">
      <x15ac:absPath xmlns:x15ac="http://schemas.microsoft.com/office/spreadsheetml/2010/11/ac" url="C:\Users\soins\OneDrive\Documentos\ALCALDIA 2024\MRG 2024\AJUSTE MRG 2024\AJUSTES MAPAS OCT 2024\ADMINISTRATIVA\"/>
    </mc:Choice>
  </mc:AlternateContent>
  <xr:revisionPtr revIDLastSave="0" documentId="13_ncr:1_{A9D101DC-4D51-410F-A44E-781268EB763F}" xr6:coauthVersionLast="47" xr6:coauthVersionMax="47" xr10:uidLastSave="{00000000-0000-0000-0000-000000000000}"/>
  <bookViews>
    <workbookView xWindow="-120" yWindow="-120" windowWidth="20730" windowHeight="11040" tabRatio="882" firstSheet="2" activeTab="2" xr2:uid="{00000000-000D-0000-FFFF-FFFF00000000}"/>
  </bookViews>
  <sheets>
    <sheet name="Intructivo " sheetId="21" r:id="rId1"/>
    <sheet name="CONTEXTO" sheetId="24"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8"/>
  <pivotCaches>
    <pivotCache cacheId="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9" i="1" l="1"/>
  <c r="H67" i="1"/>
  <c r="I67" i="1" s="1"/>
  <c r="K67" i="1"/>
  <c r="L67" i="1" s="1"/>
  <c r="M67" i="1" s="1"/>
  <c r="T67" i="1"/>
  <c r="X67" i="1"/>
  <c r="Y67" i="1" s="1"/>
  <c r="AB67" i="1"/>
  <c r="AA67" i="1" s="1"/>
  <c r="K68" i="1"/>
  <c r="Q68" i="1"/>
  <c r="X68" i="1" s="1"/>
  <c r="T68" i="1"/>
  <c r="K69" i="1"/>
  <c r="Q69" i="1"/>
  <c r="T69" i="1"/>
  <c r="K70" i="1"/>
  <c r="Q70" i="1"/>
  <c r="X71" i="1" s="1"/>
  <c r="T70" i="1"/>
  <c r="K71" i="1"/>
  <c r="Q71" i="1"/>
  <c r="T71" i="1"/>
  <c r="K72" i="1"/>
  <c r="Q72" i="1"/>
  <c r="T72" i="1"/>
  <c r="AB71" i="1" l="1"/>
  <c r="AA71" i="1" s="1"/>
  <c r="X69" i="1"/>
  <c r="Y69" i="1" s="1"/>
  <c r="AB72" i="1"/>
  <c r="AA72" i="1" s="1"/>
  <c r="AC67" i="1"/>
  <c r="Z71" i="1"/>
  <c r="Y71" i="1"/>
  <c r="Z69" i="1"/>
  <c r="Y68" i="1"/>
  <c r="Z68" i="1"/>
  <c r="N67" i="1"/>
  <c r="AB70" i="1"/>
  <c r="AA70" i="1" s="1"/>
  <c r="AB69" i="1"/>
  <c r="AA69" i="1" s="1"/>
  <c r="X72" i="1"/>
  <c r="AB68" i="1"/>
  <c r="AA68" i="1" s="1"/>
  <c r="X70" i="1"/>
  <c r="Z67" i="1"/>
  <c r="AC71" i="1" l="1"/>
  <c r="Y72" i="1"/>
  <c r="AC72" i="1" s="1"/>
  <c r="Z72" i="1"/>
  <c r="AC68" i="1"/>
  <c r="Y70" i="1"/>
  <c r="AC70" i="1" s="1"/>
  <c r="Z70" i="1"/>
  <c r="AC69" i="1"/>
  <c r="T19" i="1" l="1"/>
  <c r="T17" i="1"/>
  <c r="T18" i="1"/>
  <c r="Q19" i="1"/>
  <c r="Q18" i="1"/>
  <c r="Q17" i="1"/>
  <c r="X17" i="1" s="1"/>
  <c r="H61" i="1"/>
  <c r="I61" i="1" s="1"/>
  <c r="T61" i="1"/>
  <c r="K62" i="1"/>
  <c r="Q62" i="1"/>
  <c r="T62" i="1"/>
  <c r="K63" i="1"/>
  <c r="Q63" i="1"/>
  <c r="T63" i="1"/>
  <c r="K64" i="1"/>
  <c r="Q64" i="1"/>
  <c r="T64" i="1"/>
  <c r="K65" i="1"/>
  <c r="Q65" i="1"/>
  <c r="T65" i="1"/>
  <c r="K66" i="1"/>
  <c r="Q66" i="1"/>
  <c r="T66" i="1"/>
  <c r="AB65" i="1" l="1"/>
  <c r="AA65" i="1" s="1"/>
  <c r="AB64" i="1"/>
  <c r="AA64" i="1" s="1"/>
  <c r="X63" i="1"/>
  <c r="Z63" i="1" s="1"/>
  <c r="X66" i="1"/>
  <c r="Y66" i="1" s="1"/>
  <c r="X64" i="1"/>
  <c r="Z64" i="1" s="1"/>
  <c r="X65" i="1"/>
  <c r="Y65" i="1" s="1"/>
  <c r="X61" i="1"/>
  <c r="AB63" i="1"/>
  <c r="AA63" i="1" s="1"/>
  <c r="AB62" i="1"/>
  <c r="AA62" i="1" s="1"/>
  <c r="AB66" i="1"/>
  <c r="AA66" i="1" s="1"/>
  <c r="X62" i="1"/>
  <c r="AC66" i="1" l="1"/>
  <c r="Y64" i="1"/>
  <c r="AC64" i="1" s="1"/>
  <c r="AC65" i="1"/>
  <c r="Y63" i="1"/>
  <c r="AC63" i="1" s="1"/>
  <c r="Z66" i="1"/>
  <c r="Z65" i="1"/>
  <c r="Y61" i="1"/>
  <c r="Z61" i="1"/>
  <c r="Y62" i="1"/>
  <c r="AC62" i="1" s="1"/>
  <c r="Z62" i="1"/>
  <c r="T25" i="1" l="1"/>
  <c r="T12" i="1" l="1"/>
  <c r="Q12" i="1"/>
  <c r="H12" i="1" l="1"/>
  <c r="I12" i="1" s="1"/>
  <c r="X12" i="1" s="1"/>
  <c r="K60" i="1"/>
  <c r="K34" i="1"/>
  <c r="K32" i="1"/>
  <c r="K52" i="1"/>
  <c r="K57" i="1"/>
  <c r="K33" i="1"/>
  <c r="K41" i="1"/>
  <c r="K51" i="1"/>
  <c r="K30" i="1"/>
  <c r="K38" i="1"/>
  <c r="K50" i="1"/>
  <c r="K59" i="1"/>
  <c r="K42" i="1"/>
  <c r="K27" i="1"/>
  <c r="K53" i="1"/>
  <c r="K40" i="1"/>
  <c r="K44" i="1"/>
  <c r="K58" i="1"/>
  <c r="K35" i="1"/>
  <c r="K29" i="1"/>
  <c r="K36" i="1"/>
  <c r="K45" i="1"/>
  <c r="K39" i="1"/>
  <c r="K26" i="1"/>
  <c r="K56" i="1"/>
  <c r="K46" i="1"/>
  <c r="K28" i="1"/>
  <c r="K54" i="1"/>
  <c r="K47" i="1"/>
  <c r="K48" i="1"/>
  <c r="F221" i="13" l="1"/>
  <c r="F211" i="13"/>
  <c r="F212" i="13"/>
  <c r="F213" i="13"/>
  <c r="F214" i="13"/>
  <c r="F215" i="13"/>
  <c r="F216" i="13"/>
  <c r="F217" i="13"/>
  <c r="F218" i="13"/>
  <c r="F219" i="13"/>
  <c r="F220" i="13"/>
  <c r="F210" i="13"/>
  <c r="B221" i="13" a="1"/>
  <c r="B221" i="13" l="1"/>
  <c r="Q50" i="1"/>
  <c r="Q44"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0" i="1" l="1"/>
  <c r="Q60" i="1"/>
  <c r="T59" i="1"/>
  <c r="Q59" i="1"/>
  <c r="T58" i="1"/>
  <c r="Q58" i="1"/>
  <c r="T57" i="1"/>
  <c r="Q57" i="1"/>
  <c r="T56" i="1"/>
  <c r="Q56" i="1"/>
  <c r="T55" i="1"/>
  <c r="H55" i="1"/>
  <c r="I55" i="1" s="1"/>
  <c r="T54" i="1"/>
  <c r="Q54" i="1"/>
  <c r="T53" i="1"/>
  <c r="Q53" i="1"/>
  <c r="T52" i="1"/>
  <c r="Q52" i="1"/>
  <c r="T51" i="1"/>
  <c r="Q51" i="1"/>
  <c r="T50" i="1"/>
  <c r="T49" i="1"/>
  <c r="Q49" i="1"/>
  <c r="H49" i="1"/>
  <c r="I49" i="1" s="1"/>
  <c r="T48" i="1"/>
  <c r="Q48" i="1"/>
  <c r="T47" i="1"/>
  <c r="Q47" i="1"/>
  <c r="T46" i="1"/>
  <c r="Q46" i="1"/>
  <c r="T45" i="1"/>
  <c r="Q45" i="1"/>
  <c r="T44" i="1"/>
  <c r="H43" i="1"/>
  <c r="I43" i="1" s="1"/>
  <c r="T42" i="1"/>
  <c r="Q42" i="1"/>
  <c r="T41" i="1"/>
  <c r="Q41" i="1"/>
  <c r="T40" i="1"/>
  <c r="Q40" i="1"/>
  <c r="T39" i="1"/>
  <c r="Q39" i="1"/>
  <c r="T38" i="1"/>
  <c r="Q38" i="1"/>
  <c r="I37" i="1"/>
  <c r="T36" i="1"/>
  <c r="Q36" i="1"/>
  <c r="T35" i="1"/>
  <c r="Q35" i="1"/>
  <c r="T34" i="1"/>
  <c r="Q34" i="1"/>
  <c r="T33" i="1"/>
  <c r="Q33" i="1"/>
  <c r="T32" i="1"/>
  <c r="Q32" i="1"/>
  <c r="Q31" i="1"/>
  <c r="H31" i="1"/>
  <c r="I31" i="1" s="1"/>
  <c r="T30" i="1"/>
  <c r="Q30" i="1"/>
  <c r="T29" i="1"/>
  <c r="Q29" i="1"/>
  <c r="T28" i="1"/>
  <c r="Q28" i="1"/>
  <c r="T27" i="1"/>
  <c r="Q27" i="1"/>
  <c r="T26" i="1"/>
  <c r="Q26" i="1"/>
  <c r="Q25" i="1"/>
  <c r="H25" i="1"/>
  <c r="I25" i="1" s="1"/>
  <c r="T24" i="1"/>
  <c r="Q24" i="1"/>
  <c r="T23" i="1"/>
  <c r="Q23" i="1"/>
  <c r="T22" i="1"/>
  <c r="Q22" i="1"/>
  <c r="T21" i="1"/>
  <c r="Q21" i="1"/>
  <c r="X55" i="1" l="1"/>
  <c r="X28" i="1"/>
  <c r="X39" i="1"/>
  <c r="X47" i="1"/>
  <c r="X59" i="1"/>
  <c r="X33" i="1"/>
  <c r="X30" i="1"/>
  <c r="X41" i="1"/>
  <c r="X53" i="1"/>
  <c r="X36" i="1"/>
  <c r="X35" i="1"/>
  <c r="X34" i="1"/>
  <c r="AB56" i="1"/>
  <c r="X57" i="1"/>
  <c r="X56" i="1"/>
  <c r="X32" i="1"/>
  <c r="X31" i="1"/>
  <c r="X52" i="1"/>
  <c r="X51" i="1"/>
  <c r="X54" i="1"/>
  <c r="X58" i="1"/>
  <c r="X60" i="1"/>
  <c r="X25" i="1"/>
  <c r="X27" i="1"/>
  <c r="X29" i="1"/>
  <c r="X38" i="1"/>
  <c r="X37" i="1"/>
  <c r="X40" i="1"/>
  <c r="X42" i="1"/>
  <c r="X46" i="1"/>
  <c r="X45" i="1"/>
  <c r="X48" i="1"/>
  <c r="AB44" i="1"/>
  <c r="X44" i="1"/>
  <c r="X43" i="1"/>
  <c r="X49" i="1"/>
  <c r="AB32" i="1"/>
  <c r="AB38" i="1"/>
  <c r="AB53" i="1"/>
  <c r="AA53" i="1" s="1"/>
  <c r="AB54" i="1"/>
  <c r="AA54" i="1" s="1"/>
  <c r="Y55" i="1" l="1"/>
  <c r="Z55" i="1"/>
  <c r="Z56" i="1" s="1"/>
  <c r="Y54" i="1"/>
  <c r="Z54" i="1"/>
  <c r="Y53" i="1"/>
  <c r="Z53" i="1"/>
  <c r="Y49" i="1"/>
  <c r="Z49" i="1"/>
  <c r="X50" i="1" s="1"/>
  <c r="Y43" i="1"/>
  <c r="Z43" i="1"/>
  <c r="Z44" i="1" s="1"/>
  <c r="Y37" i="1"/>
  <c r="Z37" i="1"/>
  <c r="Y31" i="1"/>
  <c r="Z31" i="1"/>
  <c r="Z32" i="1" s="1"/>
  <c r="Y33" i="1" s="1"/>
  <c r="Y25" i="1"/>
  <c r="Z25" i="1"/>
  <c r="X26" i="1" l="1"/>
  <c r="Y26" i="1" s="1"/>
  <c r="Y56" i="1"/>
  <c r="Y44" i="1"/>
  <c r="Y32" i="1"/>
  <c r="Y45" i="1"/>
  <c r="Z45" i="1"/>
  <c r="Z57" i="1"/>
  <c r="Y57" i="1"/>
  <c r="Z33"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3" i="1"/>
  <c r="AC54" i="1"/>
  <c r="Z26" i="1" l="1"/>
  <c r="Y27" i="1" s="1"/>
  <c r="Y58" i="1"/>
  <c r="Z58" i="1"/>
  <c r="Z27" i="1"/>
  <c r="Z28" i="1" s="1"/>
  <c r="Y51" i="1"/>
  <c r="Z51" i="1"/>
  <c r="Y50" i="1"/>
  <c r="Z50" i="1"/>
  <c r="Y38" i="1"/>
  <c r="Z38" i="1"/>
  <c r="Y39" i="1" s="1"/>
  <c r="Y35" i="1"/>
  <c r="X21" i="1"/>
  <c r="Y21" i="1" s="1"/>
  <c r="Z39" i="1" l="1"/>
  <c r="Z40" i="1" s="1"/>
  <c r="Y59" i="1"/>
  <c r="Z59" i="1"/>
  <c r="Y28" i="1"/>
  <c r="Y46" i="1"/>
  <c r="Z46" i="1"/>
  <c r="Y47" i="1" s="1"/>
  <c r="Y40" i="1"/>
  <c r="Y52" i="1"/>
  <c r="Z52" i="1"/>
  <c r="Y34" i="1"/>
  <c r="Z34" i="1"/>
  <c r="Z35" i="1"/>
  <c r="Z21" i="1"/>
  <c r="X22" i="1" s="1"/>
  <c r="Y22" i="1" s="1"/>
  <c r="Y60" i="1" l="1"/>
  <c r="Z60" i="1"/>
  <c r="Z47" i="1"/>
  <c r="Y48" i="1" s="1"/>
  <c r="Z41" i="1"/>
  <c r="Y41" i="1"/>
  <c r="Y29" i="1"/>
  <c r="Z29" i="1"/>
  <c r="Y30" i="1" s="1"/>
  <c r="Y36" i="1"/>
  <c r="Z36" i="1"/>
  <c r="Z22" i="1"/>
  <c r="X23" i="1" s="1"/>
  <c r="Z23" i="1" s="1"/>
  <c r="X24" i="1" s="1"/>
  <c r="Y12" i="1"/>
  <c r="Y42" i="1" l="1"/>
  <c r="Z42" i="1"/>
  <c r="Z48" i="1"/>
  <c r="Z30" i="1"/>
  <c r="Y23" i="1"/>
  <c r="Y24" i="1"/>
  <c r="Z24" i="1"/>
  <c r="Z12" i="1" l="1"/>
  <c r="Y17" i="1" l="1"/>
  <c r="Z17" i="1"/>
  <c r="X18" i="1" s="1"/>
  <c r="Y18" i="1" l="1"/>
  <c r="Z18" i="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AB31" i="1" l="1"/>
  <c r="AA31" i="1" s="1"/>
  <c r="AB43" i="1"/>
  <c r="AA43" i="1" s="1"/>
  <c r="AB55" i="1"/>
  <c r="AA55" i="1" s="1"/>
  <c r="AB25" i="1"/>
  <c r="AB49" i="1"/>
  <c r="AB37" i="1"/>
  <c r="AA37" i="1" s="1"/>
  <c r="AA49" i="1" l="1"/>
  <c r="V22" i="19" s="1"/>
  <c r="AB50" i="1"/>
  <c r="AA25" i="1"/>
  <c r="V38" i="19" s="1"/>
  <c r="AB26" i="1"/>
  <c r="AA26" i="1" s="1"/>
  <c r="J47" i="19"/>
  <c r="AB21" i="1"/>
  <c r="J40" i="19"/>
  <c r="V30" i="19"/>
  <c r="AH20" i="19"/>
  <c r="J30" i="19"/>
  <c r="V20" i="19"/>
  <c r="AH10" i="19"/>
  <c r="P10" i="19"/>
  <c r="AB50" i="19"/>
  <c r="J50" i="19"/>
  <c r="AB40" i="19"/>
  <c r="P30" i="19"/>
  <c r="V50" i="19"/>
  <c r="P50" i="19"/>
  <c r="AB10" i="19"/>
  <c r="AH30" i="19"/>
  <c r="AH40" i="19"/>
  <c r="J10" i="19"/>
  <c r="AB20" i="19"/>
  <c r="AH50" i="19"/>
  <c r="AC37" i="1"/>
  <c r="V10" i="19"/>
  <c r="P20" i="19"/>
  <c r="J20" i="19"/>
  <c r="P40" i="19"/>
  <c r="V40" i="19"/>
  <c r="AB30" i="19"/>
  <c r="J11" i="19"/>
  <c r="V11" i="19"/>
  <c r="AB21" i="19"/>
  <c r="P31" i="19"/>
  <c r="J31" i="19"/>
  <c r="AB41" i="19"/>
  <c r="AC43" i="1"/>
  <c r="AH41" i="19"/>
  <c r="P41" i="19"/>
  <c r="J21" i="19"/>
  <c r="AB31" i="19"/>
  <c r="AB51" i="19"/>
  <c r="P21" i="19"/>
  <c r="V41" i="19"/>
  <c r="V31" i="19"/>
  <c r="AH21" i="19"/>
  <c r="AB11" i="19"/>
  <c r="P51" i="19"/>
  <c r="V21" i="19"/>
  <c r="AH31" i="19"/>
  <c r="V51" i="19"/>
  <c r="J51" i="19"/>
  <c r="AH51" i="19"/>
  <c r="AH11" i="19"/>
  <c r="J41" i="19"/>
  <c r="P11" i="19"/>
  <c r="AB27" i="1"/>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V37" i="19"/>
  <c r="AC55"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1"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8" i="19"/>
  <c r="J48" i="19"/>
  <c r="AH28" i="19"/>
  <c r="P48" i="19"/>
  <c r="AH48" i="19"/>
  <c r="V28" i="19"/>
  <c r="AH18" i="19"/>
  <c r="AB8" i="19"/>
  <c r="V48" i="19"/>
  <c r="J8" i="19"/>
  <c r="V18" i="19"/>
  <c r="P28" i="19"/>
  <c r="J38" i="19"/>
  <c r="AB39" i="1"/>
  <c r="AA38" i="1"/>
  <c r="AA44" i="1"/>
  <c r="AB45" i="1"/>
  <c r="AA45" i="1" s="1"/>
  <c r="AB46" i="1"/>
  <c r="AB51" i="1"/>
  <c r="AA51" i="1" s="1"/>
  <c r="AB52" i="1"/>
  <c r="AA52" i="1" s="1"/>
  <c r="AA50" i="1"/>
  <c r="AA56" i="1"/>
  <c r="AB57" i="1"/>
  <c r="AA32" i="1"/>
  <c r="AB33" i="1"/>
  <c r="J18" i="19" l="1"/>
  <c r="AB18" i="19"/>
  <c r="AH38" i="19"/>
  <c r="AC25" i="1"/>
  <c r="P8" i="19"/>
  <c r="AB38" i="19"/>
  <c r="P7" i="19"/>
  <c r="P17" i="19"/>
  <c r="J7" i="19"/>
  <c r="AH17" i="19"/>
  <c r="V27" i="19"/>
  <c r="P47" i="19"/>
  <c r="AB17" i="19"/>
  <c r="AH32" i="19"/>
  <c r="AB52" i="19"/>
  <c r="J32" i="19"/>
  <c r="V12" i="19"/>
  <c r="J42" i="19"/>
  <c r="J12" i="19"/>
  <c r="J22" i="19"/>
  <c r="AB12" i="19"/>
  <c r="AC49"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W27" i="19"/>
  <c r="P37" i="19"/>
  <c r="J27" i="19"/>
  <c r="AH7" i="19"/>
  <c r="AH27" i="19"/>
  <c r="V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4"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51" i="1"/>
  <c r="AD12" i="19"/>
  <c r="AD32" i="19"/>
  <c r="AD22" i="19"/>
  <c r="X52" i="19"/>
  <c r="AD52" i="19"/>
  <c r="L42" i="19"/>
  <c r="R42" i="19"/>
  <c r="AJ21" i="19"/>
  <c r="AD31" i="19"/>
  <c r="R21" i="19"/>
  <c r="AD41" i="19"/>
  <c r="AJ11" i="19"/>
  <c r="AJ51" i="19"/>
  <c r="AC45" i="1"/>
  <c r="L41" i="19"/>
  <c r="AD11" i="19"/>
  <c r="L21" i="19"/>
  <c r="L11" i="19"/>
  <c r="X51" i="19"/>
  <c r="X21" i="19"/>
  <c r="R11" i="19"/>
  <c r="R31" i="19"/>
  <c r="AJ41" i="19"/>
  <c r="L31" i="19"/>
  <c r="R51" i="19"/>
  <c r="X31" i="19"/>
  <c r="X11" i="19"/>
  <c r="X41" i="19"/>
  <c r="AJ31" i="19"/>
  <c r="AD51" i="19"/>
  <c r="R41" i="19"/>
  <c r="AD21" i="19"/>
  <c r="L51" i="19"/>
  <c r="AB22" i="1"/>
  <c r="AA21" i="1"/>
  <c r="AA33" i="1"/>
  <c r="AB34" i="1"/>
  <c r="AA57" i="1"/>
  <c r="AB58" i="1"/>
  <c r="K42" i="19"/>
  <c r="AC32" i="19"/>
  <c r="W42" i="19"/>
  <c r="AI52" i="19"/>
  <c r="K22" i="19"/>
  <c r="Q32" i="19"/>
  <c r="AI12" i="19"/>
  <c r="AC52" i="19"/>
  <c r="Q42" i="19"/>
  <c r="AC42" i="19"/>
  <c r="K12" i="19"/>
  <c r="Q22" i="19"/>
  <c r="W52" i="19"/>
  <c r="AI42" i="19"/>
  <c r="W32" i="19"/>
  <c r="AI22" i="19"/>
  <c r="W12" i="19"/>
  <c r="AI32" i="19"/>
  <c r="AC12" i="19"/>
  <c r="Q12" i="19"/>
  <c r="Q52" i="19"/>
  <c r="AC50" i="1"/>
  <c r="K32" i="19"/>
  <c r="W22" i="19"/>
  <c r="K52" i="19"/>
  <c r="AC22" i="19"/>
  <c r="AC40" i="19"/>
  <c r="W10" i="19"/>
  <c r="AC50" i="19"/>
  <c r="Q10" i="19"/>
  <c r="Q30" i="19"/>
  <c r="W50" i="19"/>
  <c r="K40" i="19"/>
  <c r="Q50" i="19"/>
  <c r="W20" i="19"/>
  <c r="AC38" i="1"/>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8" i="1"/>
  <c r="AA27" i="1"/>
  <c r="K39" i="19"/>
  <c r="AC39" i="19"/>
  <c r="W29" i="19"/>
  <c r="AI49" i="19"/>
  <c r="W9" i="19"/>
  <c r="AC19" i="19"/>
  <c r="Q49" i="19"/>
  <c r="W49" i="19"/>
  <c r="AC9" i="19"/>
  <c r="AI9" i="19"/>
  <c r="Q29" i="19"/>
  <c r="W39" i="19"/>
  <c r="Q39" i="19"/>
  <c r="AC32"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6" i="1"/>
  <c r="Q33" i="19"/>
  <c r="AI23" i="19"/>
  <c r="K53" i="19"/>
  <c r="AC23" i="19"/>
  <c r="AC13" i="19"/>
  <c r="W23" i="19"/>
  <c r="W33" i="19"/>
  <c r="Q13" i="19"/>
  <c r="W13" i="19"/>
  <c r="AI13" i="19"/>
  <c r="Q43" i="19"/>
  <c r="Q23" i="19"/>
  <c r="W53" i="19"/>
  <c r="M12" i="19"/>
  <c r="AK42" i="19"/>
  <c r="AE32" i="19"/>
  <c r="AC52" i="1"/>
  <c r="M52" i="19"/>
  <c r="S12" i="19"/>
  <c r="M32" i="19"/>
  <c r="S52" i="19"/>
  <c r="Y52" i="19"/>
  <c r="Y42" i="19"/>
  <c r="AK12" i="19"/>
  <c r="S22" i="19"/>
  <c r="AE12" i="19"/>
  <c r="Y22" i="19"/>
  <c r="S32" i="19"/>
  <c r="AK52" i="19"/>
  <c r="M22" i="19"/>
  <c r="AK32" i="19"/>
  <c r="AE22" i="19"/>
  <c r="AE42" i="19"/>
  <c r="Y32" i="19"/>
  <c r="M42" i="19"/>
  <c r="Y12" i="19"/>
  <c r="AE52" i="19"/>
  <c r="AK22" i="19"/>
  <c r="S42" i="19"/>
  <c r="AA46" i="1"/>
  <c r="AB48" i="1"/>
  <c r="AA48" i="1" s="1"/>
  <c r="AB47" i="1"/>
  <c r="AA47" i="1" s="1"/>
  <c r="AA39" i="1"/>
  <c r="AB40" i="1"/>
  <c r="AB17"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6" i="1"/>
  <c r="K7" i="19" l="1"/>
  <c r="Q7" i="19"/>
  <c r="AI37" i="19"/>
  <c r="AC17" i="19"/>
  <c r="AC27" i="19"/>
  <c r="Q27" i="19"/>
  <c r="AI7" i="19"/>
  <c r="K17" i="19"/>
  <c r="W37" i="19"/>
  <c r="AI27" i="19"/>
  <c r="K27" i="19"/>
  <c r="AC37" i="19"/>
  <c r="W47" i="19"/>
  <c r="AI47" i="19"/>
  <c r="AC7" i="19"/>
  <c r="K47" i="19"/>
  <c r="Q17" i="19"/>
  <c r="K37" i="19"/>
  <c r="AI17" i="19"/>
  <c r="W7" i="19"/>
  <c r="Q47" i="19"/>
  <c r="Q37" i="19"/>
  <c r="AC47" i="19"/>
  <c r="W17" i="19"/>
  <c r="AA17" i="1"/>
  <c r="AB18" i="1"/>
  <c r="AA18" i="1" s="1"/>
  <c r="R40" i="19"/>
  <c r="AD10" i="19"/>
  <c r="X40" i="19"/>
  <c r="AJ10" i="19"/>
  <c r="R50" i="19"/>
  <c r="X10" i="19"/>
  <c r="R30" i="19"/>
  <c r="AC39" i="1"/>
  <c r="L10" i="19"/>
  <c r="L50" i="19"/>
  <c r="AJ20" i="19"/>
  <c r="AJ40" i="19"/>
  <c r="AD30" i="19"/>
  <c r="R20" i="19"/>
  <c r="AD50" i="19"/>
  <c r="AJ30" i="19"/>
  <c r="AJ50" i="19"/>
  <c r="X30" i="19"/>
  <c r="AD20" i="19"/>
  <c r="L40" i="19"/>
  <c r="X50" i="19"/>
  <c r="X20" i="19"/>
  <c r="AD40" i="19"/>
  <c r="R10" i="19"/>
  <c r="L30" i="19"/>
  <c r="L20" i="19"/>
  <c r="AA58" i="1"/>
  <c r="AB59" i="1"/>
  <c r="AD47" i="19"/>
  <c r="AJ27" i="19"/>
  <c r="AD27" i="19"/>
  <c r="AJ7" i="19"/>
  <c r="AJ37" i="19"/>
  <c r="L27" i="19"/>
  <c r="AD17" i="19"/>
  <c r="L37" i="19"/>
  <c r="R17" i="19"/>
  <c r="AJ17" i="19"/>
  <c r="X7" i="19"/>
  <c r="X47" i="19"/>
  <c r="L7" i="19"/>
  <c r="L17" i="19"/>
  <c r="R27" i="19"/>
  <c r="X27" i="19"/>
  <c r="R7" i="19"/>
  <c r="X17" i="19"/>
  <c r="AJ47" i="19"/>
  <c r="L47" i="19"/>
  <c r="R37" i="19"/>
  <c r="AD7" i="19"/>
  <c r="X37" i="19"/>
  <c r="AC21" i="1"/>
  <c r="R47" i="19"/>
  <c r="AD37" i="19"/>
  <c r="AB29" i="1"/>
  <c r="AA29" i="1" s="1"/>
  <c r="AA28" i="1"/>
  <c r="AB30" i="1"/>
  <c r="AA30" i="1" s="1"/>
  <c r="AJ43" i="19"/>
  <c r="AD33" i="19"/>
  <c r="X33" i="19"/>
  <c r="X13" i="19"/>
  <c r="AD43" i="19"/>
  <c r="L43" i="19"/>
  <c r="AC57" i="1"/>
  <c r="X23" i="19"/>
  <c r="R33" i="19"/>
  <c r="R43" i="19"/>
  <c r="AD53" i="19"/>
  <c r="AJ13" i="19"/>
  <c r="R23" i="19"/>
  <c r="R13" i="19"/>
  <c r="AJ53" i="19"/>
  <c r="L33" i="19"/>
  <c r="L23" i="19"/>
  <c r="X43" i="19"/>
  <c r="X53" i="19"/>
  <c r="AD13" i="19"/>
  <c r="L53" i="19"/>
  <c r="L13" i="19"/>
  <c r="AD23" i="19"/>
  <c r="AJ33" i="19"/>
  <c r="AJ23" i="19"/>
  <c r="R53" i="19"/>
  <c r="AA22" i="1"/>
  <c r="AB23"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7"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7"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8" i="1"/>
  <c r="AG11" i="19"/>
  <c r="AM41" i="19"/>
  <c r="AA21" i="19"/>
  <c r="AA51" i="19"/>
  <c r="U51" i="19"/>
  <c r="U31" i="19"/>
  <c r="AA11" i="19"/>
  <c r="AG21" i="19"/>
  <c r="O31" i="19"/>
  <c r="AA34" i="1"/>
  <c r="AB35" i="1"/>
  <c r="AA35" i="1" s="1"/>
  <c r="AB36" i="1"/>
  <c r="AA36"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A40" i="1"/>
  <c r="AB41" i="1"/>
  <c r="AE11" i="19"/>
  <c r="Y41" i="19"/>
  <c r="M41" i="19"/>
  <c r="Y21" i="19"/>
  <c r="AK41" i="19"/>
  <c r="S31" i="19"/>
  <c r="M31" i="19"/>
  <c r="M51" i="19"/>
  <c r="Y51" i="19"/>
  <c r="AK21" i="19"/>
  <c r="AK31" i="19"/>
  <c r="Y11" i="19"/>
  <c r="AE41" i="19"/>
  <c r="AE21" i="19"/>
  <c r="S51" i="19"/>
  <c r="AE51" i="19"/>
  <c r="AK51" i="19"/>
  <c r="M21" i="19"/>
  <c r="AE31" i="19"/>
  <c r="AC46"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3" i="1"/>
  <c r="AD9" i="19"/>
  <c r="AJ49" i="19"/>
  <c r="L39" i="19"/>
  <c r="R19" i="19"/>
  <c r="AJ39" i="19"/>
  <c r="AJ29" i="19"/>
  <c r="AJ19" i="19"/>
  <c r="AJ9" i="19"/>
  <c r="AD49" i="19"/>
  <c r="L19" i="19"/>
  <c r="L29" i="19"/>
  <c r="R49" i="19"/>
  <c r="AA41" i="1" l="1"/>
  <c r="AB42" i="1"/>
  <c r="AA42" i="1" s="1"/>
  <c r="AG39" i="19"/>
  <c r="AG29" i="19"/>
  <c r="AM19" i="19"/>
  <c r="O39" i="19"/>
  <c r="AC36"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2"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8"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AC40"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5" i="1"/>
  <c r="T19" i="19"/>
  <c r="AL49" i="19"/>
  <c r="T29" i="19"/>
  <c r="AF29" i="19"/>
  <c r="T18" i="19"/>
  <c r="N48" i="19"/>
  <c r="N8" i="19"/>
  <c r="T28" i="19"/>
  <c r="AF38" i="19"/>
  <c r="Z28" i="19"/>
  <c r="Z18" i="19"/>
  <c r="AF8" i="19"/>
  <c r="AC29"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4" i="1"/>
  <c r="M9" i="19"/>
  <c r="Y29" i="19"/>
  <c r="AA59" i="1"/>
  <c r="AB60" i="1"/>
  <c r="AA60" i="1" s="1"/>
  <c r="AM46" i="19"/>
  <c r="U36" i="19"/>
  <c r="AG16" i="19"/>
  <c r="O6" i="19"/>
  <c r="AA36" i="19"/>
  <c r="AM16" i="19"/>
  <c r="U6" i="19"/>
  <c r="AG46" i="19"/>
  <c r="AA16" i="19"/>
  <c r="AC18" i="1"/>
  <c r="AA6" i="19"/>
  <c r="AG6" i="19"/>
  <c r="AA46" i="19"/>
  <c r="AM26" i="19"/>
  <c r="U16" i="19"/>
  <c r="O36" i="19"/>
  <c r="U26" i="19"/>
  <c r="O46" i="19"/>
  <c r="AA26" i="19"/>
  <c r="AM6" i="19"/>
  <c r="U46" i="19"/>
  <c r="AG26" i="19"/>
  <c r="O16" i="19"/>
  <c r="AG36" i="19"/>
  <c r="O26" i="19"/>
  <c r="AM36" i="19"/>
  <c r="AB24" i="1"/>
  <c r="AA24" i="1" s="1"/>
  <c r="AA23" i="1"/>
  <c r="O8" i="19"/>
  <c r="AA48" i="19"/>
  <c r="AM38" i="19"/>
  <c r="U48" i="19"/>
  <c r="AA18" i="19"/>
  <c r="AG18" i="19"/>
  <c r="AG48" i="19"/>
  <c r="AM18" i="19"/>
  <c r="AA28" i="19"/>
  <c r="AG28" i="19"/>
  <c r="AA8" i="19"/>
  <c r="U18" i="19"/>
  <c r="AG38" i="19"/>
  <c r="U38" i="19"/>
  <c r="AM8" i="19"/>
  <c r="AA38" i="19"/>
  <c r="AM48" i="19"/>
  <c r="U28" i="19"/>
  <c r="O38" i="19"/>
  <c r="U8" i="19"/>
  <c r="AG8" i="19"/>
  <c r="AC30"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8" i="1"/>
  <c r="M33" i="19"/>
  <c r="AF6" i="19"/>
  <c r="N46" i="19"/>
  <c r="Z26" i="19"/>
  <c r="AL6" i="19"/>
  <c r="AL36" i="19"/>
  <c r="AF26" i="19"/>
  <c r="Z6" i="19"/>
  <c r="T26" i="19"/>
  <c r="Z46" i="19"/>
  <c r="AF46" i="19"/>
  <c r="T46" i="19"/>
  <c r="T6" i="19"/>
  <c r="AF36" i="19"/>
  <c r="N26" i="19"/>
  <c r="Z16" i="19"/>
  <c r="AL26" i="19"/>
  <c r="Z36" i="19"/>
  <c r="N36" i="19"/>
  <c r="AL46" i="19"/>
  <c r="T36" i="19"/>
  <c r="AF16" i="19"/>
  <c r="N6" i="19"/>
  <c r="N16" i="19"/>
  <c r="AC17"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60"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9" i="1"/>
  <c r="T53" i="19"/>
  <c r="AL33" i="19"/>
  <c r="T13" i="19"/>
  <c r="Z33" i="19"/>
  <c r="Z47" i="19"/>
  <c r="T7" i="19"/>
  <c r="AL37" i="19"/>
  <c r="T17" i="19"/>
  <c r="Z17" i="19"/>
  <c r="AF7" i="19"/>
  <c r="AF37" i="19"/>
  <c r="N17" i="19"/>
  <c r="AF27" i="19"/>
  <c r="AC23"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42"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4" i="1"/>
  <c r="AA17" i="19"/>
  <c r="O7" i="19"/>
  <c r="AA37" i="19"/>
  <c r="AA27" i="19"/>
  <c r="AM27" i="19"/>
  <c r="U17" i="19"/>
  <c r="U47" i="19"/>
  <c r="AG17" i="19"/>
  <c r="O47" i="19"/>
  <c r="Z40" i="19"/>
  <c r="AC41"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61" i="1" l="1"/>
  <c r="L61" i="1" s="1"/>
  <c r="K43" i="1"/>
  <c r="L43" i="1" s="1"/>
  <c r="K49" i="1"/>
  <c r="L49" i="1" s="1"/>
  <c r="K31" i="1"/>
  <c r="L31" i="1" s="1"/>
  <c r="K37" i="1"/>
  <c r="L37" i="1" s="1"/>
  <c r="K25" i="1"/>
  <c r="L25" i="1" s="1"/>
  <c r="K55" i="1"/>
  <c r="L55" i="1" s="1"/>
  <c r="K12" i="1"/>
  <c r="L12" i="1" s="1"/>
  <c r="AJ26" i="18" l="1"/>
  <c r="R18" i="18"/>
  <c r="X34" i="18"/>
  <c r="AJ10" i="18"/>
  <c r="AD26" i="18"/>
  <c r="AD42" i="18"/>
  <c r="AJ34" i="18"/>
  <c r="X10" i="18"/>
  <c r="R26" i="18"/>
  <c r="AD18" i="18"/>
  <c r="M55" i="1"/>
  <c r="L10" i="18"/>
  <c r="L18" i="18"/>
  <c r="L42" i="18"/>
  <c r="R34" i="18"/>
  <c r="X42" i="18"/>
  <c r="L34" i="18"/>
  <c r="AD34" i="18"/>
  <c r="AJ42" i="18"/>
  <c r="AD10" i="18"/>
  <c r="R10" i="18"/>
  <c r="R42" i="18"/>
  <c r="X26" i="18"/>
  <c r="L26" i="18"/>
  <c r="AJ18" i="18"/>
  <c r="X18" i="18"/>
  <c r="N55" i="1"/>
  <c r="AH42" i="18"/>
  <c r="V18" i="18"/>
  <c r="AB26" i="18"/>
  <c r="AB34" i="18"/>
  <c r="AH26" i="18"/>
  <c r="AH18" i="18"/>
  <c r="V42" i="18"/>
  <c r="J34" i="18"/>
  <c r="P26" i="18"/>
  <c r="J10" i="18"/>
  <c r="V10" i="18"/>
  <c r="M49" i="1"/>
  <c r="AB10" i="18"/>
  <c r="J42" i="18"/>
  <c r="J18" i="18"/>
  <c r="P34" i="18"/>
  <c r="N49" i="1"/>
  <c r="AB18" i="18"/>
  <c r="AH10" i="18"/>
  <c r="P42" i="18"/>
  <c r="J26" i="18"/>
  <c r="AH34" i="18"/>
  <c r="V34" i="18"/>
  <c r="V26" i="18"/>
  <c r="AB42" i="18"/>
  <c r="P18" i="18"/>
  <c r="P10" i="18"/>
  <c r="AF30" i="18"/>
  <c r="T14" i="18"/>
  <c r="Z22" i="18"/>
  <c r="AL38" i="18"/>
  <c r="T30" i="18"/>
  <c r="N14" i="18"/>
  <c r="T38" i="18"/>
  <c r="AL6" i="18"/>
  <c r="T22" i="18"/>
  <c r="Z14" i="18"/>
  <c r="AL14" i="18"/>
  <c r="Z38" i="18"/>
  <c r="N22" i="18"/>
  <c r="AF22" i="18"/>
  <c r="Z6" i="18"/>
  <c r="N6" i="18"/>
  <c r="M25" i="1"/>
  <c r="AF6" i="18"/>
  <c r="AF14" i="18"/>
  <c r="AF38" i="18"/>
  <c r="Z30" i="18"/>
  <c r="N38" i="18"/>
  <c r="AL22" i="18"/>
  <c r="N25" i="1"/>
  <c r="N30" i="18"/>
  <c r="AL30" i="18"/>
  <c r="T6" i="18"/>
  <c r="Z32" i="18"/>
  <c r="N8" i="18"/>
  <c r="N32" i="18"/>
  <c r="M43" i="1"/>
  <c r="N16" i="18"/>
  <c r="N43" i="1"/>
  <c r="Z8" i="18"/>
  <c r="N24" i="18"/>
  <c r="T32" i="18"/>
  <c r="AF32" i="18"/>
  <c r="T16" i="18"/>
  <c r="T40" i="18"/>
  <c r="AF24" i="18"/>
  <c r="AF40" i="18"/>
  <c r="Z40" i="18"/>
  <c r="AL8" i="18"/>
  <c r="AF8" i="18"/>
  <c r="AL32" i="18"/>
  <c r="Z24" i="18"/>
  <c r="AL40" i="18"/>
  <c r="AF16" i="18"/>
  <c r="Z16" i="18"/>
  <c r="T24" i="18"/>
  <c r="AL24" i="18"/>
  <c r="N40" i="18"/>
  <c r="AL16" i="18"/>
  <c r="T8" i="18"/>
  <c r="M37" i="1"/>
  <c r="L16" i="18"/>
  <c r="R40" i="18"/>
  <c r="R24" i="18"/>
  <c r="L40" i="18"/>
  <c r="L8" i="18"/>
  <c r="X16" i="18"/>
  <c r="X32" i="18"/>
  <c r="R32" i="18"/>
  <c r="AJ40" i="18"/>
  <c r="AJ16" i="18"/>
  <c r="R16" i="18"/>
  <c r="R8" i="18"/>
  <c r="AD40" i="18"/>
  <c r="AD32" i="18"/>
  <c r="AJ32" i="18"/>
  <c r="AD24" i="18"/>
  <c r="AD8" i="18"/>
  <c r="L24" i="18"/>
  <c r="X40" i="18"/>
  <c r="X24" i="18"/>
  <c r="AJ8" i="18"/>
  <c r="AD16" i="18"/>
  <c r="L32" i="18"/>
  <c r="N37" i="1"/>
  <c r="X8" i="18"/>
  <c r="AJ24" i="18"/>
  <c r="AB36" i="18"/>
  <c r="P36" i="18"/>
  <c r="J12" i="18"/>
  <c r="V28" i="18"/>
  <c r="J44" i="18"/>
  <c r="AH44" i="18"/>
  <c r="AB28" i="18"/>
  <c r="AH12" i="18"/>
  <c r="V12" i="18"/>
  <c r="J20" i="18"/>
  <c r="V36" i="18"/>
  <c r="P12" i="18"/>
  <c r="V20" i="18"/>
  <c r="P28" i="18"/>
  <c r="AH28" i="18"/>
  <c r="P44" i="18"/>
  <c r="J28" i="18"/>
  <c r="AB12" i="18"/>
  <c r="P20" i="18"/>
  <c r="AB20" i="18"/>
  <c r="J36" i="18"/>
  <c r="V44" i="18"/>
  <c r="AB44" i="18"/>
  <c r="AH20" i="18"/>
  <c r="AH36" i="18"/>
  <c r="AB38" i="18"/>
  <c r="AB22" i="18"/>
  <c r="P22" i="18"/>
  <c r="V30" i="18"/>
  <c r="AB30" i="18"/>
  <c r="AB14" i="18"/>
  <c r="M12" i="1"/>
  <c r="AB12" i="1" s="1"/>
  <c r="AA12" i="1" s="1"/>
  <c r="AH30" i="18"/>
  <c r="J30" i="18"/>
  <c r="J22" i="18"/>
  <c r="P38" i="18"/>
  <c r="V38" i="18"/>
  <c r="AB6" i="18"/>
  <c r="N12" i="1"/>
  <c r="P14" i="18"/>
  <c r="J38" i="18"/>
  <c r="V22" i="18"/>
  <c r="AH6" i="18"/>
  <c r="V14" i="18"/>
  <c r="V6" i="18"/>
  <c r="P30" i="18"/>
  <c r="P6" i="18"/>
  <c r="J14" i="18"/>
  <c r="AH38" i="18"/>
  <c r="AH22" i="18"/>
  <c r="AH14" i="18"/>
  <c r="J6" i="18"/>
  <c r="J40" i="18"/>
  <c r="J8" i="18"/>
  <c r="AB40" i="18"/>
  <c r="AB32" i="18"/>
  <c r="AH32" i="18"/>
  <c r="AB8" i="18"/>
  <c r="AB24" i="18"/>
  <c r="J16" i="18"/>
  <c r="J24" i="18"/>
  <c r="P32" i="18"/>
  <c r="J32" i="18"/>
  <c r="V24" i="18"/>
  <c r="P8" i="18"/>
  <c r="P24" i="18"/>
  <c r="V16" i="18"/>
  <c r="V32" i="18"/>
  <c r="N31" i="1"/>
  <c r="P16" i="18"/>
  <c r="AH16" i="18"/>
  <c r="P40" i="18"/>
  <c r="AB16" i="18"/>
  <c r="AH40" i="18"/>
  <c r="AH24" i="18"/>
  <c r="V8" i="18"/>
  <c r="M31" i="1"/>
  <c r="V40" i="18"/>
  <c r="AH8" i="18"/>
  <c r="N61" i="1"/>
  <c r="M61" i="1"/>
  <c r="AB61" i="1" s="1"/>
  <c r="AA61" i="1" s="1"/>
  <c r="Z42" i="18"/>
  <c r="AF18" i="18"/>
  <c r="T18" i="18"/>
  <c r="Z26" i="18"/>
  <c r="N18" i="18"/>
  <c r="AF10" i="18"/>
  <c r="T26" i="18"/>
  <c r="N42" i="18"/>
  <c r="T10" i="18"/>
  <c r="Z18" i="18"/>
  <c r="T42" i="18"/>
  <c r="N10" i="18"/>
  <c r="Z34" i="18"/>
  <c r="N26" i="18"/>
  <c r="AL10" i="18"/>
  <c r="AL26" i="18"/>
  <c r="AF26" i="18"/>
  <c r="N34" i="18"/>
  <c r="Z10" i="18"/>
  <c r="AF34" i="18"/>
  <c r="AL34" i="18"/>
  <c r="AF42" i="18"/>
  <c r="T34" i="18"/>
  <c r="AL18" i="18"/>
  <c r="AL42" i="18"/>
  <c r="AH16" i="19" l="1"/>
  <c r="AB16" i="19"/>
  <c r="J26" i="19"/>
  <c r="AH26" i="19"/>
  <c r="V6" i="19"/>
  <c r="J16" i="19"/>
  <c r="J46" i="19"/>
  <c r="P16" i="19"/>
  <c r="V26" i="19"/>
  <c r="P6" i="19"/>
  <c r="AH36" i="19"/>
  <c r="AH6" i="19"/>
  <c r="P26" i="19"/>
  <c r="V46" i="19"/>
  <c r="V16" i="19"/>
  <c r="AH46" i="19"/>
  <c r="V36" i="19"/>
  <c r="AB46" i="19"/>
  <c r="AC12" i="1"/>
  <c r="AB36" i="19"/>
  <c r="J6" i="19"/>
  <c r="AB6" i="19"/>
  <c r="P46" i="19"/>
  <c r="P36" i="19"/>
  <c r="AB26" i="19"/>
  <c r="J36" i="19"/>
  <c r="AC61" i="1"/>
  <c r="AB14" i="19"/>
  <c r="V14" i="19"/>
  <c r="J14" i="19"/>
  <c r="AB34" i="19"/>
  <c r="V44" i="19"/>
  <c r="J44" i="19"/>
  <c r="AH34" i="19"/>
  <c r="J54" i="19"/>
  <c r="AH24" i="19"/>
  <c r="P14" i="19"/>
  <c r="P34" i="19"/>
  <c r="J24" i="19"/>
  <c r="P54" i="19"/>
  <c r="AB54" i="19"/>
  <c r="AH44" i="19"/>
  <c r="V34" i="19"/>
  <c r="V24" i="19"/>
  <c r="J34" i="19"/>
  <c r="P44" i="19"/>
  <c r="AH14" i="19"/>
  <c r="AH54" i="19"/>
  <c r="V54" i="19"/>
  <c r="AB44" i="19"/>
  <c r="AB24" i="19"/>
  <c r="P24"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<sst xmlns="http://schemas.openxmlformats.org/spreadsheetml/2006/main" count="407" uniqueCount="280">
  <si>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</si>
  <si>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</si>
  <si>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</si>
  <si>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</si>
  <si>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</si>
  <si>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</si>
  <si>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</si>
  <si>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</si>
  <si>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</si>
  <si>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</si>
  <si>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</si>
  <si>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</si>
  <si>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</si>
  <si>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</si>
  <si>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</si>
  <si>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</si>
  <si>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</si>
  <si>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</si>
  <si>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</si>
  <si>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</si>
  <si>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</si>
  <si>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</si>
  <si>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</si>
  <si>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</si>
  <si>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</si>
  <si>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</si>
  <si>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</si>
  <si>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</si>
  <si>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</si>
  <si>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</si>
  <si>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</si>
  <si>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</si>
  <si>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</si>
  <si>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</si>
  <si>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</si>
  <si>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</si>
  <si>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</si>
  <si>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</si>
  <si>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</si>
  <si>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</si>
  <si>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</si>
  <si>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</si>
  <si>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</si>
  <si>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</si>
  <si>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</si>
  <si>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</si>
  <si>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</si>
  <si>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</si>
  <si>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</si>
  <si>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</si>
  <si>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</si>
  <si>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</si>
  <si>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</si>
  <si>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</si>
  <si>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</si>
  <si>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</si>
  <si>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</si>
  <si>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</si>
  <si>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</si>
  <si>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</si>
  <si>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</si>
  <si>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</si>
  <si>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</si>
  <si>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</si>
  <si>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</si>
  <si>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</si>
  <si>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</si>
  <si>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</si>
  <si>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</si>
  <si>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</si>
  <si>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</si>
  <si>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</si>
  <si>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</si>
  <si>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</si>
  <si>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</si>
  <si>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</si>
  <si>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</si>
  <si>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</si>
  <si>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 xml:space="preserve">  PROCESO DE ADQUISICIONES</t>
  </si>
  <si>
    <t>ALCANCE:</t>
  </si>
  <si>
    <t>Consolidar las necesidades  de bienes, servicios y obra publica a adquirirse durante cada vigencia, por las distintas dependencias que conforman la Alcaldía Municipal de Bucaramanga, para la elaboración del plan anual de adquisiciones.</t>
  </si>
  <si>
    <t>OBJETIVOS ESTRATÉGICOS</t>
  </si>
  <si>
    <t>OBJETIVO DEL PROCESO</t>
  </si>
  <si>
    <t>PLANEACIÓN INSTITUCIONAL</t>
  </si>
  <si>
    <t>PUNTOS DE RIESGO EN LA CADENA DE VALOR</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</si>
  <si>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</si>
  <si>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Consolidar  las  necesidades  de  bienes,  servicios  y  obra  pública, estableciendo  actividades  para  la  programación,  elaboración, ejecución, actualización, seguimiento y control del Plan Anual de Adquisiciones acorde al presupuesto.</t>
  </si>
  <si>
    <t>Plan anual de adquisiciones  consolidado y publicado
Certifcados del plan anual
Actualizaciones del Plan anual de adquisiciones
Plan anual de adquisiciones publicado  en el SECOP II</t>
  </si>
  <si>
    <t xml:space="preserve">En la planeación de las necesidades de plan anual de adquisiciones por parte de las oficinas gestoras.
</t>
  </si>
  <si>
    <t>MATRIZ DOFA</t>
  </si>
  <si>
    <t>DEBILIDADES</t>
  </si>
  <si>
    <t>AMENAZAS</t>
  </si>
  <si>
    <t xml:space="preserve">Carencia de compromiso por el Ordenador del gasto. </t>
  </si>
  <si>
    <t>Modificaciones (disminución del recaudo de impuestos) en el presupuesto asignado a las actividades a ejecutarse dentro del PAA.</t>
  </si>
  <si>
    <t xml:space="preserve">Modificaciones y traslados en el presupuesto se deben realizar los ajustes o modificaciones correspondientes en el Plan Anual de Adquisiciones - PAA. </t>
  </si>
  <si>
    <t>Emergencias sanitarias.</t>
  </si>
  <si>
    <t xml:space="preserve">Falta de planeación en el presupuesto y en la elaboración del PAA por parte del ordenador del gasto. </t>
  </si>
  <si>
    <t>Alteraciones en el orden público</t>
  </si>
  <si>
    <t>Falencia en el conocimiento en los parametros establecidos con relacion al PAA</t>
  </si>
  <si>
    <t>Cambios en la normatividad y actualizacion de la misma</t>
  </si>
  <si>
    <t>FORTALEZAS</t>
  </si>
  <si>
    <t>OPORTUNIDADES</t>
  </si>
  <si>
    <t xml:space="preserve">Se realiza el seguimiento del Plan Anual de Adquisiciones trimestralmente por parte de la Subsecretaria </t>
  </si>
  <si>
    <t>La utilización de la plataforma del SECOP II, en los procesos de contratación.</t>
  </si>
  <si>
    <t xml:space="preserve">Administrativa de Bienes y servicios. </t>
  </si>
  <si>
    <t>Desarrollo e implementacion de plataformas tecnológicas que facilitan las actividades laborales y promueven la transparencia en la contratación.</t>
  </si>
  <si>
    <t xml:space="preserve">Se cuenta con un Sistema Integrado de Gestión de Calidad, que permite generar controles a los procesos de contratación. </t>
  </si>
  <si>
    <t>Continua socializacion de lineamientos establecidos a través de diferentes canales de comunicación para el manejo del PAA</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</si>
  <si>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</si>
  <si>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</si>
  <si>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</si>
  <si>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</si>
  <si>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</si>
  <si>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</si>
  <si>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</si>
  <si>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</si>
  <si>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</si>
  <si>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</si>
  <si>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</si>
  <si>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</si>
  <si>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</si>
  <si>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</si>
  <si>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</si>
  <si>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</si>
  <si>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</si>
  <si>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</si>
  <si>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</si>
  <si>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</si>
  <si>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</si>
  <si>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</si>
  <si>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</si>
  <si>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</si>
  <si>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</si>
  <si>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</si>
  <si>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</si>
  <si>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</si>
  <si>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</si>
  <si>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</si>
  <si>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</si>
  <si>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</si>
  <si>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</si>
  <si>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</si>
  <si>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</si>
  <si>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</si>
  <si>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</si>
  <si>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t>Reputacional</t>
  </si>
  <si>
    <t>Investigaciones disciplinarias y sanciones por entes de control</t>
  </si>
  <si>
    <t>Deficiente planeación de las necesidades de plan anual de adquisiciones por parte de las oficinas gestoras.</t>
  </si>
  <si>
    <t>Posibilidad de afectación reputacional por investigaciones disciplinarias y sanciones por entes de control por deficiente planeación de las necesidades del Plan Anual de Adquisiciones por parte de las oficinas gestoras.</t>
  </si>
  <si>
    <t>Ejecucion y Administracion de procesos</t>
  </si>
  <si>
    <t xml:space="preserve">     El riesgo afecta la imagen de la entidad con algunos usuarios de relevancia frente al logro de los objetivos</t>
  </si>
  <si>
    <t>El Subsecretario de Bienes y Servicios verifica y actualiza el Plan Anual de Adquisiciones, teniendo en cuenta las solicitudes presentadas por las oficinas gestoras.</t>
  </si>
  <si>
    <t>Preventivo</t>
  </si>
  <si>
    <t>Manual</t>
  </si>
  <si>
    <t>Documentado</t>
  </si>
  <si>
    <t>Continua</t>
  </si>
  <si>
    <t>Con Registro</t>
  </si>
  <si>
    <t>Reducir (mitigar)</t>
  </si>
  <si>
    <t>Realizar (01) una mesa de trabajo con las diferentes dependencias para asesorar la formulación del PAA 2024 acorde a las necesidades del Municipio, evidenciada en actas de reunión.</t>
  </si>
  <si>
    <t>Subsecretario Administrativo de Bienes y Servicios.</t>
  </si>
  <si>
    <t>Realizar tres (3) socializaciones del informe de ejecución del PAA a los enlaces asignados por los ordenadores del gasto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</si>
  <si>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</si>
  <si>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</si>
  <si>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</si>
  <si>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</si>
  <si>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</si>
  <si>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</si>
  <si>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</si>
  <si>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</si>
  <si>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</si>
  <si>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</si>
  <si>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</si>
  <si>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</si>
  <si>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</si>
  <si>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</si>
  <si>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</si>
  <si>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</si>
  <si>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</si>
  <si>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</si>
  <si>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</si>
  <si>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</si>
  <si>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</si>
  <si>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</si>
  <si>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</si>
  <si>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</si>
  <si>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</si>
  <si>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</si>
  <si>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</si>
  <si>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</si>
  <si>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</si>
  <si>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</si>
  <si>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</si>
  <si>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</si>
  <si>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</si>
  <si>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</si>
  <si>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</si>
  <si>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</si>
  <si>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</si>
  <si>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</si>
  <si>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</si>
  <si>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</si>
  <si>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</si>
  <si>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</si>
  <si>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</si>
  <si>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</si>
  <si>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</si>
  <si>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</si>
  <si>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</si>
  <si>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</si>
  <si>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</si>
  <si>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</si>
  <si>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</si>
  <si>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</si>
  <si>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</si>
  <si>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</si>
  <si>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</si>
  <si>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</si>
  <si>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</si>
  <si>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</si>
  <si>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</si>
  <si>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</si>
  <si>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</si>
  <si>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</si>
  <si>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</si>
  <si>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</si>
  <si>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</si>
  <si>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</si>
  <si>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</si>
  <si>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</si>
  <si>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</si>
  <si>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</si>
  <si>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</si>
  <si>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</si>
  <si>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</si>
  <si>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</si>
  <si>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</si>
  <si>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</si>
  <si>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</si>
  <si>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</si>
  <si>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</si>
  <si>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</si>
  <si>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</si>
  <si>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</si>
  <si>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</si>
  <si>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</si>
  <si>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</si>
  <si>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</si>
  <si>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</si>
  <si>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</si>
  <si>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</si>
  <si>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</si>
  <si>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</si>
  <si>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</si>
  <si>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</si>
  <si>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</si>
  <si>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</si>
  <si>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</si>
  <si>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</si>
  <si>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</si>
  <si>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</si>
  <si>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</si>
  <si>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Plan de accion (solo para la opción reducir)</t>
  </si>
  <si>
    <t>Finalizado</t>
  </si>
  <si>
    <t>En curso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</si>
  <si>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</si>
  <si>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</si>
  <si>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</si>
  <si>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</si>
  <si>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</si>
  <si>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</si>
  <si>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</si>
  <si>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</si>
  <si>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</si>
  <si>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</si>
  <si>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 xml:space="preserve">Posibilidad de afectacion economica y reputacional  por investigaciones disciplinarias y sanciones por entes de control, debido al incumplimiento en las normas vigentes en las diferentes etapas  de la contratacion (precontractual, contractual y poscontractual)  que puedan afectar el cumplimiento del objeto contractual </t>
  </si>
  <si>
    <t xml:space="preserve">El profesional encargado de la contratación analizará el cumplimiento de las normas vigentes en las diferentes etapas de contratación (precontractual, contractual y postcontractual), de los procesos celebrados por la Secretaría Administrativa  como ordenadora del gasto mediante la elaboración de un informe. </t>
  </si>
  <si>
    <t>Elaborar un informe a una muestra aleatoria al 20% de los contratos celebrados por la Secretaría Administrativa (segundo semestre) como ordenadora del gasto, donde se verifique el cumplimiento de las normas vigentes en las diferentes etapas de contratación (precontractual, contractual y postcontractual).</t>
  </si>
  <si>
    <t xml:space="preserve">Lider oficina de contratacion </t>
  </si>
  <si>
    <t xml:space="preserve"> incumplimiento en las normas vigentes en las diferentes etapas  de la contratacion (precontractual, contractual y poscontractual)  que puedan afectar el cumplimiento del objeto contractual </t>
  </si>
  <si>
    <t>moderado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</si>
</sst>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2"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
      <sz val="14"/>
      <name val="Arial Narrow"/>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rgb="FFFFFFFF"/>
        <bgColor rgb="FF000000"/>
      </patternFill>
    </fill>
    <fill>
      <patternFill patternType="solid">
        <fgColor theme="6" tint="0.59999389629810485"/>
        <bgColor indexed="64"/>
      </patternFill>
    </fill>
    <fill>
      <patternFill patternType="solid">
        <fgColor rgb="FFFFFFFF"/>
        <bgColor indexed="64"/>
      </patternFill>
    </fill>
    <fill>
      <patternFill patternType="solid">
        <fgColor theme="0"/>
        <bgColor rgb="FF000000"/>
      </patternFill>
    </fill>
  </fills>
  <borders count="11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top style="thin">
        <color indexed="64"/>
      </top>
      <bottom style="thin">
        <color indexed="64"/>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indexed="64"/>
      </left>
      <right/>
      <top style="thin">
        <color indexed="64"/>
      </top>
      <bottom style="medium">
        <color indexed="64"/>
      </bottom>
      <diagonal/>
    </border>
    <border>
      <left/>
      <right style="dashed">
        <color theme="9" tint="-0.24994659260841701"/>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615">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lignment horizontal="center" vertical="top"/>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58" fillId="17" borderId="47" xfId="0" applyFont="1" applyFill="1" applyBorder="1" applyAlignment="1">
      <alignment horizontal="center" vertical="center" wrapText="1"/>
    </xf>
    <xf numFmtId="0" fontId="61" fillId="0" borderId="0" xfId="0" applyFont="1" applyAlignment="1">
      <alignment horizontal="center" vertical="center"/>
    </xf>
    <xf numFmtId="0" fontId="64" fillId="0" borderId="0" xfId="0" applyFont="1" applyAlignment="1">
      <alignment horizontal="center" vertical="center"/>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wrapText="1"/>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9" fontId="36" fillId="0" borderId="4" xfId="0" applyNumberFormat="1"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hidden="1"/>
    </xf>
    <xf numFmtId="0" fontId="36" fillId="0" borderId="2" xfId="0" applyFont="1" applyBorder="1" applyAlignment="1" applyProtection="1">
      <alignment horizontal="center" vertical="center" textRotation="90" wrapText="1"/>
      <protection locked="0"/>
    </xf>
    <xf numFmtId="9" fontId="36" fillId="0" borderId="2" xfId="0" applyNumberFormat="1" applyFont="1" applyBorder="1" applyAlignment="1" applyProtection="1">
      <alignment horizontal="center" vertical="center" wrapText="1"/>
      <protection hidden="1"/>
    </xf>
    <xf numFmtId="164" fontId="1" fillId="0" borderId="2" xfId="1" applyNumberFormat="1" applyFont="1" applyBorder="1" applyAlignment="1">
      <alignment horizontal="center" vertical="center" wrapText="1"/>
    </xf>
    <xf numFmtId="0" fontId="36" fillId="0" borderId="4" xfId="0" applyFont="1" applyBorder="1" applyAlignment="1" applyProtection="1">
      <alignment horizontal="center" vertical="center" textRotation="90" wrapText="1"/>
      <protection locked="0"/>
    </xf>
    <xf numFmtId="14" fontId="6" fillId="0" borderId="2" xfId="0" applyNumberFormat="1" applyFont="1" applyBorder="1" applyAlignment="1" applyProtection="1">
      <alignment horizontal="center" vertical="center" wrapText="1"/>
      <protection locked="0"/>
    </xf>
    <xf numFmtId="14" fontId="36" fillId="0" borderId="2" xfId="0" applyNumberFormat="1"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1" fillId="3" borderId="0" xfId="0" applyFont="1" applyFill="1" applyAlignment="1">
      <alignment vertical="center" wrapText="1"/>
    </xf>
    <xf numFmtId="0" fontId="1" fillId="0" borderId="0" xfId="0" applyFont="1" applyAlignment="1">
      <alignment vertical="center" wrapText="1"/>
    </xf>
    <xf numFmtId="14" fontId="1" fillId="0" borderId="2" xfId="0" applyNumberFormat="1" applyFont="1" applyBorder="1" applyAlignment="1" applyProtection="1">
      <alignment horizontal="center" vertical="center" wrapText="1"/>
      <protection locked="0"/>
    </xf>
    <xf numFmtId="0" fontId="1" fillId="3" borderId="0" xfId="0" applyFont="1" applyFill="1" applyAlignment="1">
      <alignment wrapText="1"/>
    </xf>
    <xf numFmtId="0" fontId="1" fillId="0" borderId="0" xfId="0" applyFont="1" applyAlignment="1">
      <alignment wrapText="1"/>
    </xf>
    <xf numFmtId="0" fontId="58" fillId="17" borderId="104" xfId="0" applyFont="1" applyFill="1" applyBorder="1" applyAlignment="1">
      <alignment horizontal="center" vertical="center" wrapText="1"/>
    </xf>
    <xf numFmtId="0" fontId="4" fillId="0" borderId="2" xfId="0" applyFont="1" applyBorder="1" applyAlignment="1">
      <alignment horizontal="center" vertical="center" wrapText="1"/>
    </xf>
    <xf numFmtId="0" fontId="59" fillId="0" borderId="45" xfId="0" applyFont="1" applyBorder="1" applyAlignment="1">
      <alignment horizontal="center" vertical="center" wrapText="1"/>
    </xf>
    <xf numFmtId="0" fontId="59" fillId="0" borderId="104" xfId="0" applyFont="1" applyBorder="1" applyAlignment="1">
      <alignment horizontal="center" vertical="center" wrapText="1"/>
    </xf>
    <xf numFmtId="0" fontId="59" fillId="0" borderId="47" xfId="0" applyFont="1" applyBorder="1" applyAlignment="1">
      <alignment horizontal="center" vertical="center" wrapText="1"/>
    </xf>
    <xf numFmtId="14" fontId="1"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wrapText="1"/>
    </xf>
    <xf numFmtId="0" fontId="1" fillId="0" borderId="5" xfId="0" applyFont="1" applyBorder="1" applyAlignment="1" applyProtection="1">
      <alignment horizontal="center" vertical="center" wrapText="1"/>
      <protection hidden="1"/>
    </xf>
    <xf numFmtId="0" fontId="58" fillId="0" borderId="4" xfId="0" applyFont="1" applyBorder="1" applyAlignment="1" applyProtection="1">
      <alignment horizontal="center" vertical="center" textRotation="90" wrapText="1"/>
      <protection hidden="1"/>
    </xf>
    <xf numFmtId="0" fontId="55" fillId="3" borderId="69" xfId="0" applyFont="1" applyFill="1" applyBorder="1" applyAlignment="1">
      <alignment horizontal="left" vertical="center" wrapText="1"/>
    </xf>
    <xf numFmtId="0" fontId="55" fillId="3" borderId="70"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5" fillId="15" borderId="76" xfId="3" applyFont="1" applyFill="1" applyBorder="1" applyAlignment="1">
      <alignment horizontal="center" vertical="center" wrapText="1"/>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65" fillId="0" borderId="39" xfId="0" applyFont="1" applyBorder="1" applyAlignment="1">
      <alignment horizontal="left" vertical="center" wrapText="1"/>
    </xf>
    <xf numFmtId="0" fontId="65" fillId="0" borderId="40" xfId="0" applyFont="1" applyBorder="1" applyAlignment="1">
      <alignment horizontal="left" vertical="center" wrapText="1"/>
    </xf>
    <xf numFmtId="0" fontId="65" fillId="0" borderId="41" xfId="0" applyFont="1" applyBorder="1" applyAlignment="1">
      <alignment horizontal="left" vertical="center" wrapText="1"/>
    </xf>
    <xf numFmtId="0" fontId="1" fillId="0" borderId="112" xfId="0" applyFont="1" applyBorder="1" applyAlignment="1">
      <alignment horizontal="left"/>
    </xf>
    <xf numFmtId="0" fontId="1" fillId="0" borderId="103" xfId="0" applyFont="1" applyBorder="1" applyAlignment="1">
      <alignment horizontal="left"/>
    </xf>
    <xf numFmtId="0" fontId="65" fillId="0" borderId="37" xfId="0" applyFont="1" applyBorder="1" applyAlignment="1">
      <alignment horizontal="left" vertical="center" wrapText="1"/>
    </xf>
    <xf numFmtId="0" fontId="65" fillId="0" borderId="33" xfId="0" applyFont="1" applyBorder="1" applyAlignment="1">
      <alignment horizontal="left" vertical="center" wrapText="1"/>
    </xf>
    <xf numFmtId="0" fontId="65" fillId="0" borderId="38" xfId="0" applyFont="1" applyBorder="1" applyAlignment="1">
      <alignment horizontal="lef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3" xfId="0" applyFont="1" applyBorder="1" applyAlignment="1">
      <alignment horizontal="left" vertical="center" wrapText="1"/>
    </xf>
    <xf numFmtId="0" fontId="1" fillId="0" borderId="108" xfId="0" applyFont="1" applyBorder="1" applyAlignment="1">
      <alignment horizontal="left"/>
    </xf>
    <xf numFmtId="0" fontId="1" fillId="0" borderId="79" xfId="0" applyFont="1" applyBorder="1" applyAlignment="1">
      <alignment horizontal="left"/>
    </xf>
    <xf numFmtId="0" fontId="1" fillId="0" borderId="109" xfId="0" applyFont="1" applyBorder="1" applyAlignment="1">
      <alignment horizontal="left"/>
    </xf>
    <xf numFmtId="0" fontId="1" fillId="0" borderId="37" xfId="0" applyFont="1" applyBorder="1" applyAlignment="1">
      <alignment horizontal="left" wrapText="1"/>
    </xf>
    <xf numFmtId="0" fontId="1" fillId="0" borderId="38" xfId="0" applyFont="1" applyBorder="1" applyAlignment="1">
      <alignment horizontal="left" wrapText="1"/>
    </xf>
    <xf numFmtId="0" fontId="65" fillId="0" borderId="37" xfId="0" applyFont="1" applyBorder="1" applyAlignment="1">
      <alignment horizontal="left" wrapText="1"/>
    </xf>
    <xf numFmtId="0" fontId="65" fillId="0" borderId="38" xfId="0" applyFont="1" applyBorder="1" applyAlignment="1">
      <alignment horizontal="left" wrapText="1"/>
    </xf>
    <xf numFmtId="0" fontId="1" fillId="3" borderId="39" xfId="0" applyFont="1" applyFill="1" applyBorder="1" applyAlignment="1">
      <alignment horizontal="left" vertical="center"/>
    </xf>
    <xf numFmtId="0" fontId="1" fillId="3" borderId="40" xfId="0" applyFont="1" applyFill="1" applyBorder="1" applyAlignment="1">
      <alignment horizontal="left" vertical="center"/>
    </xf>
    <xf numFmtId="0" fontId="1" fillId="3" borderId="41" xfId="0" applyFont="1" applyFill="1" applyBorder="1" applyAlignment="1">
      <alignment horizontal="left" vertical="center"/>
    </xf>
    <xf numFmtId="0" fontId="65" fillId="0" borderId="111" xfId="0" applyFont="1" applyBorder="1" applyAlignment="1">
      <alignment horizontal="left" wrapText="1"/>
    </xf>
    <xf numFmtId="0" fontId="65" fillId="0" borderId="41" xfId="0" applyFont="1" applyBorder="1" applyAlignment="1">
      <alignment horizontal="left" wrapText="1"/>
    </xf>
    <xf numFmtId="0" fontId="45" fillId="19" borderId="14" xfId="0" applyFont="1" applyFill="1" applyBorder="1" applyAlignment="1">
      <alignment horizontal="center" vertical="center" wrapText="1"/>
    </xf>
    <xf numFmtId="0" fontId="45" fillId="19" borderId="0" xfId="0" applyFont="1" applyFill="1" applyAlignment="1">
      <alignment horizontal="center" vertical="center" wrapText="1"/>
    </xf>
    <xf numFmtId="0" fontId="45" fillId="19" borderId="35" xfId="0" applyFont="1" applyFill="1" applyBorder="1" applyAlignment="1">
      <alignment horizontal="center" vertical="center" wrapText="1"/>
    </xf>
    <xf numFmtId="0" fontId="45" fillId="19" borderId="47" xfId="0" applyFont="1" applyFill="1" applyBorder="1" applyAlignment="1">
      <alignment horizontal="center" vertical="center" wrapText="1"/>
    </xf>
    <xf numFmtId="0" fontId="1" fillId="0" borderId="98" xfId="0" applyFont="1" applyBorder="1" applyAlignment="1">
      <alignment horizontal="left" vertical="center" wrapText="1"/>
    </xf>
    <xf numFmtId="0" fontId="1" fillId="0" borderId="105" xfId="0" applyFont="1" applyBorder="1" applyAlignment="1">
      <alignment horizontal="left" vertical="center" wrapText="1"/>
    </xf>
    <xf numFmtId="0" fontId="1" fillId="0" borderId="106" xfId="0" applyFont="1" applyBorder="1" applyAlignment="1">
      <alignment horizontal="left" vertical="center" wrapText="1"/>
    </xf>
    <xf numFmtId="0" fontId="65" fillId="0" borderId="98" xfId="0" applyFont="1" applyBorder="1" applyAlignment="1">
      <alignment horizontal="left" vertical="center" wrapText="1"/>
    </xf>
    <xf numFmtId="0" fontId="65" fillId="0" borderId="106" xfId="0" applyFont="1" applyBorder="1" applyAlignment="1">
      <alignment horizontal="left" vertical="center" wrapText="1"/>
    </xf>
    <xf numFmtId="0" fontId="1" fillId="3" borderId="37" xfId="0" applyFont="1" applyFill="1" applyBorder="1" applyAlignment="1">
      <alignment horizontal="left" vertical="center"/>
    </xf>
    <xf numFmtId="0" fontId="1" fillId="3" borderId="33" xfId="0" applyFont="1" applyFill="1" applyBorder="1" applyAlignment="1">
      <alignment horizontal="left" vertical="center"/>
    </xf>
    <xf numFmtId="0" fontId="1" fillId="3" borderId="38" xfId="0" applyFont="1" applyFill="1" applyBorder="1" applyAlignment="1">
      <alignment horizontal="left" vertical="center"/>
    </xf>
    <xf numFmtId="0" fontId="65" fillId="0" borderId="110" xfId="0" applyFont="1" applyBorder="1" applyAlignment="1">
      <alignment horizontal="left" vertical="center"/>
    </xf>
    <xf numFmtId="0" fontId="65" fillId="0" borderId="38" xfId="0" applyFont="1" applyBorder="1" applyAlignment="1">
      <alignment horizontal="left" vertical="center"/>
    </xf>
    <xf numFmtId="0" fontId="65" fillId="0" borderId="108" xfId="0" applyFont="1" applyBorder="1" applyAlignment="1">
      <alignment horizontal="left" vertical="center"/>
    </xf>
    <xf numFmtId="0" fontId="65" fillId="0" borderId="109" xfId="0" applyFont="1" applyBorder="1" applyAlignment="1">
      <alignment horizontal="left" vertical="center"/>
    </xf>
    <xf numFmtId="0" fontId="1" fillId="0" borderId="110" xfId="0" applyFont="1" applyBorder="1" applyAlignment="1">
      <alignment horizontal="left" vertical="center" wrapText="1"/>
    </xf>
    <xf numFmtId="0" fontId="1" fillId="0" borderId="110" xfId="0" applyFont="1" applyBorder="1" applyAlignment="1">
      <alignment horizontal="left" vertical="center"/>
    </xf>
    <xf numFmtId="0" fontId="1" fillId="0" borderId="38" xfId="0" applyFont="1" applyBorder="1" applyAlignment="1">
      <alignment horizontal="left" vertical="center"/>
    </xf>
    <xf numFmtId="0" fontId="1" fillId="3" borderId="37" xfId="0" applyFont="1" applyFill="1" applyBorder="1" applyAlignment="1">
      <alignment horizontal="left" vertical="center" wrapText="1"/>
    </xf>
    <xf numFmtId="0" fontId="1" fillId="3" borderId="33" xfId="0" applyFont="1" applyFill="1" applyBorder="1" applyAlignment="1">
      <alignment horizontal="left" vertical="center" wrapText="1"/>
    </xf>
    <xf numFmtId="0" fontId="1" fillId="3" borderId="38" xfId="0" applyFont="1" applyFill="1" applyBorder="1" applyAlignment="1">
      <alignment horizontal="left" vertical="center" wrapText="1"/>
    </xf>
    <xf numFmtId="0" fontId="65" fillId="3" borderId="37" xfId="0" applyFont="1" applyFill="1" applyBorder="1" applyAlignment="1">
      <alignment horizontal="left" wrapText="1"/>
    </xf>
    <xf numFmtId="0" fontId="65" fillId="3" borderId="33" xfId="0" applyFont="1" applyFill="1" applyBorder="1" applyAlignment="1">
      <alignment horizontal="left" wrapText="1"/>
    </xf>
    <xf numFmtId="0" fontId="65" fillId="3" borderId="38" xfId="0" applyFont="1" applyFill="1" applyBorder="1" applyAlignment="1">
      <alignment horizontal="left" wrapText="1"/>
    </xf>
    <xf numFmtId="0" fontId="65" fillId="0" borderId="110" xfId="0" applyFont="1" applyBorder="1" applyAlignment="1">
      <alignment horizontal="left" vertical="center" wrapText="1"/>
    </xf>
    <xf numFmtId="0" fontId="1" fillId="3" borderId="108" xfId="0" applyFont="1" applyFill="1" applyBorder="1" applyAlignment="1">
      <alignment horizontal="left" vertical="center" wrapText="1"/>
    </xf>
    <xf numFmtId="0" fontId="1" fillId="3" borderId="79" xfId="0" applyFont="1" applyFill="1" applyBorder="1" applyAlignment="1">
      <alignment horizontal="left" vertical="center" wrapText="1"/>
    </xf>
    <xf numFmtId="0" fontId="1" fillId="3" borderId="109" xfId="0" applyFont="1" applyFill="1" applyBorder="1" applyAlignment="1">
      <alignment horizontal="left" vertical="center" wrapText="1"/>
    </xf>
    <xf numFmtId="0" fontId="1" fillId="3" borderId="98" xfId="0" applyFont="1" applyFill="1" applyBorder="1" applyAlignment="1">
      <alignment horizontal="left" vertical="center" wrapText="1"/>
    </xf>
    <xf numFmtId="0" fontId="1" fillId="3" borderId="105" xfId="0" applyFont="1" applyFill="1" applyBorder="1" applyAlignment="1">
      <alignment horizontal="left" vertical="center" wrapText="1"/>
    </xf>
    <xf numFmtId="0" fontId="1" fillId="3" borderId="106" xfId="0" applyFont="1" applyFill="1" applyBorder="1" applyAlignment="1">
      <alignment horizontal="left" vertical="center" wrapText="1"/>
    </xf>
    <xf numFmtId="0" fontId="1" fillId="0" borderId="107"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20" borderId="99" xfId="0" applyFont="1" applyFill="1" applyBorder="1" applyAlignment="1">
      <alignment horizontal="left" vertical="center" wrapText="1" indent="1"/>
    </xf>
    <xf numFmtId="0" fontId="45" fillId="20" borderId="49" xfId="0" applyFont="1" applyFill="1" applyBorder="1" applyAlignment="1">
      <alignment horizontal="left" vertical="center" wrapText="1" indent="1"/>
    </xf>
    <xf numFmtId="0" fontId="45" fillId="20" borderId="50" xfId="0" applyFont="1" applyFill="1" applyBorder="1" applyAlignment="1">
      <alignment horizontal="left" vertical="center" wrapText="1" indent="1"/>
    </xf>
    <xf numFmtId="0" fontId="59" fillId="21" borderId="101" xfId="0" applyFont="1" applyFill="1" applyBorder="1" applyAlignment="1">
      <alignment horizontal="left" vertical="center" wrapText="1" indent="1"/>
    </xf>
    <xf numFmtId="0" fontId="59" fillId="21" borderId="102" xfId="0" applyFont="1" applyFill="1" applyBorder="1" applyAlignment="1">
      <alignment horizontal="left" vertical="center" wrapText="1" indent="1"/>
    </xf>
    <xf numFmtId="0" fontId="59" fillId="21" borderId="103" xfId="0" applyFont="1" applyFill="1" applyBorder="1" applyAlignment="1">
      <alignment horizontal="left" vertical="center" wrapText="1" indent="1"/>
    </xf>
    <xf numFmtId="0" fontId="38" fillId="18"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58" fillId="17" borderId="35" xfId="0" applyFont="1" applyFill="1" applyBorder="1" applyAlignment="1">
      <alignment horizontal="center" vertical="center" wrapText="1"/>
    </xf>
    <xf numFmtId="0" fontId="58" fillId="17" borderId="104" xfId="0" applyFont="1" applyFill="1" applyBorder="1" applyAlignment="1">
      <alignment horizontal="center" vertical="center" wrapText="1"/>
    </xf>
    <xf numFmtId="0" fontId="59" fillId="0" borderId="35" xfId="0" applyFont="1" applyBorder="1" applyAlignment="1">
      <alignment horizontal="left" vertical="center" wrapText="1"/>
    </xf>
    <xf numFmtId="0" fontId="59" fillId="0" borderId="36" xfId="0" applyFont="1" applyBorder="1" applyAlignment="1">
      <alignment horizontal="left" vertical="center" wrapText="1"/>
    </xf>
    <xf numFmtId="0" fontId="62" fillId="0" borderId="0" xfId="0" applyFont="1" applyAlignment="1">
      <alignment horizontal="center" vertical="center"/>
    </xf>
    <xf numFmtId="0" fontId="45" fillId="19" borderId="12" xfId="0" applyFont="1" applyFill="1" applyBorder="1" applyAlignment="1">
      <alignment horizontal="center" vertical="center" wrapText="1"/>
    </xf>
    <xf numFmtId="0" fontId="45" fillId="19" borderId="19" xfId="0" applyFont="1" applyFill="1" applyBorder="1" applyAlignment="1">
      <alignment horizontal="center" vertical="center" wrapText="1"/>
    </xf>
    <xf numFmtId="0" fontId="45" fillId="19" borderId="13" xfId="0" applyFont="1" applyFill="1" applyBorder="1" applyAlignment="1">
      <alignment horizontal="center" vertical="center" wrapText="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71" fillId="0" borderId="4" xfId="0" applyFont="1" applyBorder="1" applyAlignment="1" applyProtection="1">
      <alignment horizontal="center" vertical="center"/>
      <protection locked="0"/>
    </xf>
    <xf numFmtId="0" fontId="71" fillId="0" borderId="8" xfId="0" applyFont="1" applyBorder="1" applyAlignment="1" applyProtection="1">
      <alignment horizontal="center" vertical="center"/>
      <protection locked="0"/>
    </xf>
    <xf numFmtId="0" fontId="71"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13"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1" fillId="3" borderId="0" xfId="0" applyFont="1" applyFill="1" applyAlignment="1">
      <alignment horizontal="left"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13"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164" fontId="1" fillId="0" borderId="4" xfId="1" applyNumberFormat="1" applyFont="1" applyBorder="1" applyAlignment="1">
      <alignment horizontal="center" vertical="center" wrapText="1"/>
    </xf>
    <xf numFmtId="164" fontId="1" fillId="0" borderId="5" xfId="1" applyNumberFormat="1" applyFont="1" applyBorder="1" applyAlignment="1">
      <alignment horizontal="center" vertical="center" wrapText="1"/>
    </xf>
    <xf numFmtId="0" fontId="58" fillId="0" borderId="4" xfId="0" applyFont="1" applyBorder="1" applyAlignment="1" applyProtection="1">
      <alignment horizontal="center" vertical="center" textRotation="90" wrapText="1"/>
      <protection hidden="1"/>
    </xf>
    <xf numFmtId="0" fontId="58" fillId="0" borderId="5" xfId="0" applyFont="1" applyBorder="1" applyAlignment="1" applyProtection="1">
      <alignment horizontal="center" vertical="center" textRotation="90" wrapText="1"/>
      <protection hidden="1"/>
    </xf>
    <xf numFmtId="0" fontId="36" fillId="0" borderId="4" xfId="0" applyFont="1" applyBorder="1" applyAlignment="1" applyProtection="1">
      <alignment horizontal="center" vertical="center" textRotation="90" wrapText="1"/>
      <protection locked="0"/>
    </xf>
    <xf numFmtId="0" fontId="36" fillId="0" borderId="5" xfId="0" applyFont="1" applyBorder="1" applyAlignment="1" applyProtection="1">
      <alignment horizontal="center" vertical="center" textRotation="90" wrapText="1"/>
      <protection locked="0"/>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wrapText="1"/>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9" fontId="36" fillId="0" borderId="5" xfId="0" applyNumberFormat="1" applyFont="1" applyBorder="1" applyAlignment="1" applyProtection="1">
      <alignment vertical="center" wrapText="1"/>
      <protection hidden="1"/>
    </xf>
    <xf numFmtId="0" fontId="1" fillId="0" borderId="5" xfId="0" applyFont="1" applyBorder="1" applyAlignment="1" applyProtection="1">
      <alignment vertical="center" wrapText="1"/>
      <protection hidden="1"/>
    </xf>
    <xf numFmtId="0" fontId="58" fillId="0" borderId="5" xfId="0" applyFont="1" applyBorder="1" applyAlignment="1" applyProtection="1">
      <alignment vertical="center" textRotation="90" wrapText="1"/>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28">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884A8880-251E-4761-8254-BEFA6AC7A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 y="314325"/>
          <a:ext cx="81915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4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27" dataDxfId="126">
  <autoFilter ref="B209:C219" xr:uid="{00000000-0009-0000-0100-000001000000}"/>
  <tableColumns count="2">
    <tableColumn id="1" xr3:uid="{00000000-0010-0000-0000-000001000000}" name="Criterios" dataDxfId="125"/>
    <tableColumn id="2" xr3:uid="{00000000-0010-0000-0000-000002000000}" name="Subcriterios" dataDxfId="124"/>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953BC-949A-4331-9729-6A3945B4EEDE}">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1" customWidth="1" collapsed="1"/>
    <col min="2" max="3" width="24.7109375" style="81" customWidth="1" collapsed="1"/>
    <col min="4" max="4" width="16" style="81" customWidth="1" collapsed="1"/>
    <col min="5" max="5" width="24.7109375" style="81" customWidth="1" collapsed="1"/>
    <col min="6" max="6" width="27.7109375" style="81" customWidth="1" collapsed="1"/>
    <col min="7" max="8" width="24.7109375" style="81" customWidth="1" collapsed="1"/>
    <col min="9" max="16384" width="11.42578125" style="81" collapsed="1"/>
  </cols>
  <sheetData>
    <row r="1" spans="1:8" ht="15.75" thickBot="1" x14ac:dyDescent="0.3"/>
    <row r="2" spans="1:8" ht="18" x14ac:dyDescent="0.25">
      <c r="B2" s="236" t="s">
        <v>0</v>
      </c>
      <c r="C2" s="237"/>
      <c r="D2" s="237"/>
      <c r="E2" s="237"/>
      <c r="F2" s="237"/>
      <c r="G2" s="237"/>
      <c r="H2" s="238"/>
    </row>
    <row r="3" spans="1:8" x14ac:dyDescent="0.25">
      <c r="B3" s="118"/>
      <c r="C3" s="119"/>
      <c r="D3" s="119"/>
      <c r="E3" s="119"/>
      <c r="F3" s="119"/>
      <c r="G3" s="119"/>
      <c r="H3" s="120"/>
    </row>
    <row r="4" spans="1:8" ht="63" customHeight="1" x14ac:dyDescent="0.25">
      <c r="B4" s="239" t="s">
        <v>1</v>
      </c>
      <c r="C4" s="240"/>
      <c r="D4" s="240"/>
      <c r="E4" s="240"/>
      <c r="F4" s="240"/>
      <c r="G4" s="240"/>
      <c r="H4" s="241"/>
    </row>
    <row r="5" spans="1:8" ht="63" customHeight="1" x14ac:dyDescent="0.25">
      <c r="B5" s="242"/>
      <c r="C5" s="243"/>
      <c r="D5" s="243"/>
      <c r="E5" s="243"/>
      <c r="F5" s="243"/>
      <c r="G5" s="243"/>
      <c r="H5" s="244"/>
    </row>
    <row r="6" spans="1:8" ht="16.5" x14ac:dyDescent="0.25">
      <c r="A6" s="121"/>
      <c r="B6" s="245" t="s">
        <v>2</v>
      </c>
      <c r="C6" s="246"/>
      <c r="D6" s="246"/>
      <c r="E6" s="246"/>
      <c r="F6" s="246"/>
      <c r="G6" s="246"/>
      <c r="H6" s="247"/>
    </row>
    <row r="7" spans="1:8" ht="95.25" customHeight="1" x14ac:dyDescent="0.25">
      <c r="A7" s="121"/>
      <c r="B7" s="248" t="s">
        <v>3</v>
      </c>
      <c r="C7" s="248"/>
      <c r="D7" s="248"/>
      <c r="E7" s="248"/>
      <c r="F7" s="248"/>
      <c r="G7" s="248"/>
      <c r="H7" s="249"/>
    </row>
    <row r="8" spans="1:8" ht="16.5" x14ac:dyDescent="0.25">
      <c r="A8" s="121"/>
      <c r="B8" s="122"/>
      <c r="C8" s="123"/>
      <c r="D8" s="123"/>
      <c r="E8" s="123"/>
      <c r="F8" s="123"/>
      <c r="G8" s="123"/>
      <c r="H8" s="124"/>
    </row>
    <row r="9" spans="1:8" ht="16.5" customHeight="1" x14ac:dyDescent="0.25">
      <c r="A9" s="121"/>
      <c r="B9" s="250" t="s">
        <v>4</v>
      </c>
      <c r="C9" s="250"/>
      <c r="D9" s="250"/>
      <c r="E9" s="250"/>
      <c r="F9" s="250"/>
      <c r="G9" s="250"/>
      <c r="H9" s="251"/>
    </row>
    <row r="10" spans="1:8" ht="16.5" customHeight="1" x14ac:dyDescent="0.25">
      <c r="A10" s="121"/>
      <c r="B10" s="250"/>
      <c r="C10" s="250"/>
      <c r="D10" s="250"/>
      <c r="E10" s="250"/>
      <c r="F10" s="250"/>
      <c r="G10" s="250"/>
      <c r="H10" s="251"/>
    </row>
    <row r="11" spans="1:8" ht="11.65" customHeight="1" x14ac:dyDescent="0.25">
      <c r="A11" s="121"/>
      <c r="B11" s="250"/>
      <c r="C11" s="250"/>
      <c r="D11" s="250"/>
      <c r="E11" s="250"/>
      <c r="F11" s="250"/>
      <c r="G11" s="250"/>
      <c r="H11" s="251"/>
    </row>
    <row r="12" spans="1:8" ht="11.65" customHeight="1" thickBot="1" x14ac:dyDescent="0.3">
      <c r="A12" s="121"/>
      <c r="B12" s="125"/>
      <c r="C12" s="125"/>
      <c r="D12" s="125"/>
      <c r="E12" s="125"/>
      <c r="F12" s="125"/>
      <c r="G12" s="125"/>
      <c r="H12" s="126"/>
    </row>
    <row r="13" spans="1:8" ht="15.4" customHeight="1" thickTop="1" x14ac:dyDescent="0.25">
      <c r="A13" s="121"/>
      <c r="B13" s="125"/>
      <c r="C13" s="235" t="s">
        <v>5</v>
      </c>
      <c r="D13" s="228"/>
      <c r="E13" s="229" t="s">
        <v>6</v>
      </c>
      <c r="F13" s="230"/>
      <c r="G13" s="125"/>
      <c r="H13" s="126"/>
    </row>
    <row r="14" spans="1:8" ht="11.65" customHeight="1" x14ac:dyDescent="0.25">
      <c r="A14" s="121"/>
      <c r="B14" s="125"/>
      <c r="C14" s="216" t="s">
        <v>7</v>
      </c>
      <c r="D14" s="217"/>
      <c r="E14" s="218" t="s">
        <v>8</v>
      </c>
      <c r="F14" s="213"/>
      <c r="G14" s="125"/>
      <c r="H14" s="126"/>
    </row>
    <row r="15" spans="1:8" ht="11.65" customHeight="1" x14ac:dyDescent="0.25">
      <c r="A15" s="121"/>
      <c r="B15" s="125"/>
      <c r="C15" s="216" t="s">
        <v>9</v>
      </c>
      <c r="D15" s="217"/>
      <c r="E15" s="218" t="s">
        <v>10</v>
      </c>
      <c r="F15" s="213"/>
      <c r="G15" s="125"/>
      <c r="H15" s="126"/>
    </row>
    <row r="16" spans="1:8" ht="11.65" customHeight="1" x14ac:dyDescent="0.25">
      <c r="A16" s="121"/>
      <c r="B16" s="125"/>
      <c r="C16" s="216" t="s">
        <v>11</v>
      </c>
      <c r="D16" s="217"/>
      <c r="E16" s="218" t="s">
        <v>12</v>
      </c>
      <c r="F16" s="213"/>
      <c r="G16" s="125"/>
      <c r="H16" s="126"/>
    </row>
    <row r="17" spans="1:8" ht="13.5" customHeight="1" x14ac:dyDescent="0.25">
      <c r="A17" s="121"/>
      <c r="B17" s="125"/>
      <c r="C17" s="216" t="s">
        <v>13</v>
      </c>
      <c r="D17" s="217"/>
      <c r="E17" s="218" t="s">
        <v>14</v>
      </c>
      <c r="F17" s="213"/>
      <c r="G17" s="125"/>
      <c r="H17" s="127"/>
    </row>
    <row r="18" spans="1:8" ht="12.4" customHeight="1" x14ac:dyDescent="0.25">
      <c r="A18" s="121"/>
      <c r="B18" s="125"/>
      <c r="C18" s="216" t="s">
        <v>15</v>
      </c>
      <c r="D18" s="217"/>
      <c r="E18" s="219" t="s">
        <v>16</v>
      </c>
      <c r="F18" s="213"/>
      <c r="G18" s="125"/>
      <c r="H18" s="126"/>
    </row>
    <row r="19" spans="1:8" ht="24" customHeight="1" thickBot="1" x14ac:dyDescent="0.3">
      <c r="A19" s="121"/>
      <c r="B19" s="125"/>
      <c r="C19" s="220" t="s">
        <v>17</v>
      </c>
      <c r="D19" s="221"/>
      <c r="E19" s="222" t="s">
        <v>18</v>
      </c>
      <c r="F19" s="223"/>
      <c r="G19" s="125"/>
      <c r="H19" s="126"/>
    </row>
    <row r="20" spans="1:8" ht="11.65" customHeight="1" thickTop="1" x14ac:dyDescent="0.25">
      <c r="A20" s="121"/>
      <c r="B20" s="125"/>
      <c r="C20" s="128"/>
      <c r="D20" s="128"/>
      <c r="E20" s="128"/>
      <c r="F20" s="128"/>
      <c r="G20" s="125"/>
      <c r="H20" s="126"/>
    </row>
    <row r="21" spans="1:8" ht="27.4" customHeight="1" thickBot="1" x14ac:dyDescent="0.3">
      <c r="A21" s="121"/>
      <c r="B21" s="224" t="s">
        <v>19</v>
      </c>
      <c r="C21" s="225"/>
      <c r="D21" s="225"/>
      <c r="E21" s="225"/>
      <c r="F21" s="225"/>
      <c r="G21" s="225"/>
      <c r="H21" s="226"/>
    </row>
    <row r="22" spans="1:8" ht="15.75" thickTop="1" x14ac:dyDescent="0.25">
      <c r="A22" s="121"/>
      <c r="B22" s="129"/>
      <c r="C22" s="227" t="s">
        <v>5</v>
      </c>
      <c r="D22" s="228"/>
      <c r="E22" s="229" t="s">
        <v>6</v>
      </c>
      <c r="F22" s="230"/>
      <c r="G22" s="128"/>
      <c r="H22" s="130"/>
    </row>
    <row r="23" spans="1:8" ht="13.5" customHeight="1" x14ac:dyDescent="0.25">
      <c r="A23" s="121"/>
      <c r="B23" s="131"/>
      <c r="C23" s="231" t="s">
        <v>7</v>
      </c>
      <c r="D23" s="232"/>
      <c r="E23" s="233" t="s">
        <v>8</v>
      </c>
      <c r="F23" s="234"/>
      <c r="G23" s="132"/>
      <c r="H23" s="133"/>
    </row>
    <row r="24" spans="1:8" ht="13.5" customHeight="1" x14ac:dyDescent="0.25">
      <c r="A24" s="121"/>
      <c r="B24" s="131"/>
      <c r="C24" s="210" t="s">
        <v>20</v>
      </c>
      <c r="D24" s="211"/>
      <c r="E24" s="212" t="s">
        <v>14</v>
      </c>
      <c r="F24" s="213"/>
      <c r="G24" s="132"/>
      <c r="H24" s="133"/>
    </row>
    <row r="25" spans="1:8" ht="13.5" customHeight="1" x14ac:dyDescent="0.25">
      <c r="A25" s="121"/>
      <c r="B25" s="131"/>
      <c r="C25" s="210" t="s">
        <v>9</v>
      </c>
      <c r="D25" s="211"/>
      <c r="E25" s="212" t="s">
        <v>10</v>
      </c>
      <c r="F25" s="213"/>
      <c r="G25" s="132"/>
      <c r="H25" s="133"/>
    </row>
    <row r="26" spans="1:8" ht="22.9" customHeight="1" x14ac:dyDescent="0.25">
      <c r="A26" s="121"/>
      <c r="B26" s="131"/>
      <c r="C26" s="210" t="s">
        <v>21</v>
      </c>
      <c r="D26" s="211"/>
      <c r="E26" s="214" t="s">
        <v>22</v>
      </c>
      <c r="F26" s="215"/>
      <c r="G26" s="132"/>
      <c r="H26" s="133"/>
    </row>
    <row r="27" spans="1:8" ht="69.75" customHeight="1" x14ac:dyDescent="0.25">
      <c r="A27" s="121"/>
      <c r="B27" s="131"/>
      <c r="C27" s="201" t="s">
        <v>23</v>
      </c>
      <c r="D27" s="209"/>
      <c r="E27" s="202" t="s">
        <v>24</v>
      </c>
      <c r="F27" s="203"/>
      <c r="G27" s="132"/>
      <c r="H27" s="134"/>
    </row>
    <row r="28" spans="1:8" ht="34.5" customHeight="1" x14ac:dyDescent="0.25">
      <c r="B28" s="135"/>
      <c r="C28" s="208" t="s">
        <v>25</v>
      </c>
      <c r="D28" s="209"/>
      <c r="E28" s="202" t="s">
        <v>26</v>
      </c>
      <c r="F28" s="203"/>
      <c r="G28" s="132"/>
      <c r="H28" s="134"/>
    </row>
    <row r="29" spans="1:8" ht="27.75" customHeight="1" x14ac:dyDescent="0.25">
      <c r="B29" s="135"/>
      <c r="C29" s="208" t="s">
        <v>27</v>
      </c>
      <c r="D29" s="209"/>
      <c r="E29" s="202" t="s">
        <v>28</v>
      </c>
      <c r="F29" s="203"/>
      <c r="G29" s="132"/>
      <c r="H29" s="134"/>
    </row>
    <row r="30" spans="1:8" ht="28.5" customHeight="1" x14ac:dyDescent="0.25">
      <c r="B30" s="135"/>
      <c r="C30" s="208" t="s">
        <v>29</v>
      </c>
      <c r="D30" s="209"/>
      <c r="E30" s="202" t="s">
        <v>30</v>
      </c>
      <c r="F30" s="203"/>
      <c r="G30" s="132"/>
      <c r="H30" s="134"/>
    </row>
    <row r="31" spans="1:8" ht="72.75" customHeight="1" x14ac:dyDescent="0.25">
      <c r="B31" s="135"/>
      <c r="C31" s="208" t="s">
        <v>31</v>
      </c>
      <c r="D31" s="209"/>
      <c r="E31" s="202" t="s">
        <v>32</v>
      </c>
      <c r="F31" s="203"/>
      <c r="G31" s="132"/>
      <c r="H31" s="134"/>
    </row>
    <row r="32" spans="1:8" ht="64.5" customHeight="1" x14ac:dyDescent="0.25">
      <c r="B32" s="135"/>
      <c r="C32" s="208" t="s">
        <v>33</v>
      </c>
      <c r="D32" s="209"/>
      <c r="E32" s="202" t="s">
        <v>34</v>
      </c>
      <c r="F32" s="203"/>
      <c r="G32" s="132"/>
      <c r="H32" s="134"/>
    </row>
    <row r="33" spans="2:8" ht="71.25" customHeight="1" x14ac:dyDescent="0.25">
      <c r="B33" s="135"/>
      <c r="C33" s="200" t="s">
        <v>35</v>
      </c>
      <c r="D33" s="201"/>
      <c r="E33" s="202" t="s">
        <v>36</v>
      </c>
      <c r="F33" s="203"/>
      <c r="G33" s="132"/>
      <c r="H33" s="134"/>
    </row>
    <row r="34" spans="2:8" ht="55.5" customHeight="1" x14ac:dyDescent="0.25">
      <c r="B34" s="135"/>
      <c r="C34" s="200" t="s">
        <v>37</v>
      </c>
      <c r="D34" s="201"/>
      <c r="E34" s="202" t="s">
        <v>38</v>
      </c>
      <c r="F34" s="203"/>
      <c r="G34" s="132"/>
      <c r="H34" s="134"/>
    </row>
    <row r="35" spans="2:8" ht="42" customHeight="1" x14ac:dyDescent="0.25">
      <c r="B35" s="135"/>
      <c r="C35" s="200" t="s">
        <v>39</v>
      </c>
      <c r="D35" s="201"/>
      <c r="E35" s="202" t="s">
        <v>40</v>
      </c>
      <c r="F35" s="203"/>
      <c r="G35" s="132"/>
      <c r="H35" s="134"/>
    </row>
    <row r="36" spans="2:8" ht="59.25" customHeight="1" x14ac:dyDescent="0.25">
      <c r="B36" s="135"/>
      <c r="C36" s="200" t="s">
        <v>41</v>
      </c>
      <c r="D36" s="201"/>
      <c r="E36" s="202" t="s">
        <v>42</v>
      </c>
      <c r="F36" s="203"/>
      <c r="G36" s="132"/>
      <c r="H36" s="134"/>
    </row>
    <row r="37" spans="2:8" ht="23.25" customHeight="1" x14ac:dyDescent="0.25">
      <c r="B37" s="135"/>
      <c r="C37" s="200" t="s">
        <v>43</v>
      </c>
      <c r="D37" s="201"/>
      <c r="E37" s="202" t="s">
        <v>44</v>
      </c>
      <c r="F37" s="203"/>
      <c r="G37" s="132"/>
      <c r="H37" s="134"/>
    </row>
    <row r="38" spans="2:8" ht="30.75" customHeight="1" x14ac:dyDescent="0.25">
      <c r="B38" s="135"/>
      <c r="C38" s="200" t="s">
        <v>45</v>
      </c>
      <c r="D38" s="201"/>
      <c r="E38" s="202" t="s">
        <v>46</v>
      </c>
      <c r="F38" s="203"/>
      <c r="G38" s="132"/>
      <c r="H38" s="134"/>
    </row>
    <row r="39" spans="2:8" ht="35.25" customHeight="1" x14ac:dyDescent="0.25">
      <c r="B39" s="135"/>
      <c r="C39" s="200" t="s">
        <v>45</v>
      </c>
      <c r="D39" s="201"/>
      <c r="E39" s="202" t="s">
        <v>46</v>
      </c>
      <c r="F39" s="203"/>
      <c r="G39" s="132"/>
      <c r="H39" s="134"/>
    </row>
    <row r="40" spans="2:8" ht="33" customHeight="1" x14ac:dyDescent="0.25">
      <c r="B40" s="135"/>
      <c r="C40" s="200" t="s">
        <v>47</v>
      </c>
      <c r="D40" s="201"/>
      <c r="E40" s="202" t="s">
        <v>48</v>
      </c>
      <c r="F40" s="203"/>
      <c r="G40" s="132"/>
      <c r="H40" s="134"/>
    </row>
    <row r="41" spans="2:8" ht="30" customHeight="1" x14ac:dyDescent="0.25">
      <c r="B41" s="135"/>
      <c r="C41" s="200" t="s">
        <v>49</v>
      </c>
      <c r="D41" s="201"/>
      <c r="E41" s="202" t="s">
        <v>50</v>
      </c>
      <c r="F41" s="203"/>
      <c r="G41" s="132"/>
      <c r="H41" s="134"/>
    </row>
    <row r="42" spans="2:8" ht="35.25" customHeight="1" x14ac:dyDescent="0.25">
      <c r="B42" s="135"/>
      <c r="C42" s="200" t="s">
        <v>51</v>
      </c>
      <c r="D42" s="201"/>
      <c r="E42" s="202" t="s">
        <v>52</v>
      </c>
      <c r="F42" s="203"/>
      <c r="G42" s="132"/>
      <c r="H42" s="134"/>
    </row>
    <row r="43" spans="2:8" ht="31.5" customHeight="1" x14ac:dyDescent="0.25">
      <c r="B43" s="135"/>
      <c r="C43" s="200" t="s">
        <v>53</v>
      </c>
      <c r="D43" s="201"/>
      <c r="E43" s="202" t="s">
        <v>54</v>
      </c>
      <c r="F43" s="203"/>
      <c r="G43" s="132"/>
      <c r="H43" s="134"/>
    </row>
    <row r="44" spans="2:8" ht="54" customHeight="1" x14ac:dyDescent="0.25">
      <c r="B44" s="135"/>
      <c r="C44" s="200" t="s">
        <v>55</v>
      </c>
      <c r="D44" s="201"/>
      <c r="E44" s="202" t="s">
        <v>56</v>
      </c>
      <c r="F44" s="203"/>
      <c r="G44" s="132"/>
      <c r="H44" s="134"/>
    </row>
    <row r="45" spans="2:8" ht="59.25" customHeight="1" x14ac:dyDescent="0.25">
      <c r="B45" s="135"/>
      <c r="C45" s="200" t="s">
        <v>57</v>
      </c>
      <c r="D45" s="201"/>
      <c r="E45" s="202" t="s">
        <v>58</v>
      </c>
      <c r="F45" s="203"/>
      <c r="G45" s="132"/>
      <c r="H45" s="134"/>
    </row>
    <row r="46" spans="2:8" ht="84" customHeight="1" x14ac:dyDescent="0.25">
      <c r="B46" s="135"/>
      <c r="C46" s="200" t="s">
        <v>59</v>
      </c>
      <c r="D46" s="201"/>
      <c r="E46" s="202" t="s">
        <v>60</v>
      </c>
      <c r="F46" s="203"/>
      <c r="G46" s="132"/>
      <c r="H46" s="134"/>
    </row>
    <row r="47" spans="2:8" ht="82.5" customHeight="1" x14ac:dyDescent="0.25">
      <c r="B47" s="135"/>
      <c r="C47" s="200" t="s">
        <v>61</v>
      </c>
      <c r="D47" s="201"/>
      <c r="E47" s="202" t="s">
        <v>62</v>
      </c>
      <c r="F47" s="203"/>
      <c r="G47" s="132"/>
      <c r="H47" s="134"/>
    </row>
    <row r="48" spans="2:8" ht="46.5" customHeight="1" thickBot="1" x14ac:dyDescent="0.3">
      <c r="B48" s="135"/>
      <c r="C48" s="204"/>
      <c r="D48" s="205"/>
      <c r="E48" s="206"/>
      <c r="F48" s="207"/>
      <c r="G48" s="132"/>
      <c r="H48" s="134"/>
    </row>
    <row r="49" spans="2:8" ht="6.75" customHeight="1" thickTop="1" x14ac:dyDescent="0.25">
      <c r="B49" s="135"/>
      <c r="C49" s="136"/>
      <c r="D49" s="136"/>
      <c r="E49" s="137"/>
      <c r="F49" s="137"/>
      <c r="G49" s="132"/>
      <c r="H49" s="134"/>
    </row>
    <row r="50" spans="2:8" x14ac:dyDescent="0.25">
      <c r="B50" s="135"/>
      <c r="C50" s="138"/>
      <c r="D50" s="138"/>
      <c r="E50" s="138"/>
      <c r="F50" s="138"/>
      <c r="G50" s="132"/>
      <c r="H50" s="134"/>
    </row>
    <row r="51" spans="2:8" ht="21" customHeight="1" x14ac:dyDescent="0.25">
      <c r="B51" s="139" t="s">
        <v>63</v>
      </c>
      <c r="C51" s="138"/>
      <c r="D51" s="138"/>
      <c r="E51" s="138"/>
      <c r="F51" s="138"/>
      <c r="G51" s="138"/>
      <c r="H51" s="140"/>
    </row>
    <row r="52" spans="2:8" ht="20.25" customHeight="1" x14ac:dyDescent="0.25">
      <c r="B52" s="139" t="s">
        <v>64</v>
      </c>
      <c r="C52" s="138"/>
      <c r="D52" s="138"/>
      <c r="E52" s="138"/>
      <c r="F52" s="138"/>
      <c r="G52" s="138"/>
      <c r="H52" s="140"/>
    </row>
    <row r="53" spans="2:8" ht="20.25" customHeight="1" x14ac:dyDescent="0.25">
      <c r="B53" s="139" t="s">
        <v>65</v>
      </c>
      <c r="C53" s="138"/>
      <c r="D53" s="138"/>
      <c r="E53" s="138"/>
      <c r="F53" s="138"/>
      <c r="G53" s="138"/>
      <c r="H53" s="140"/>
    </row>
    <row r="54" spans="2:8" ht="20.25" customHeight="1" x14ac:dyDescent="0.25">
      <c r="B54" s="139" t="s">
        <v>66</v>
      </c>
      <c r="C54" s="138"/>
      <c r="D54" s="138"/>
      <c r="E54" s="138"/>
      <c r="F54" s="138"/>
      <c r="G54" s="138"/>
      <c r="H54" s="140"/>
    </row>
    <row r="55" spans="2:8" ht="14.65" customHeight="1" x14ac:dyDescent="0.25">
      <c r="B55" s="139" t="s">
        <v>67</v>
      </c>
      <c r="C55" s="138"/>
      <c r="D55" s="138"/>
      <c r="E55" s="138"/>
      <c r="F55" s="138"/>
      <c r="G55" s="138"/>
      <c r="H55" s="140"/>
    </row>
    <row r="56" spans="2:8" ht="15.75" thickBot="1" x14ac:dyDescent="0.3">
      <c r="B56" s="141"/>
      <c r="C56" s="142"/>
      <c r="D56" s="142"/>
      <c r="E56" s="142"/>
      <c r="F56" s="142"/>
      <c r="G56" s="142"/>
      <c r="H56" s="143"/>
    </row>
  </sheetData>
  <mergeCells count="74">
    <mergeCell ref="C13:D13"/>
    <mergeCell ref="E13:F13"/>
    <mergeCell ref="B2:H2"/>
    <mergeCell ref="B4:H5"/>
    <mergeCell ref="B6:H6"/>
    <mergeCell ref="B7:H7"/>
    <mergeCell ref="B9:H11"/>
    <mergeCell ref="C14:D14"/>
    <mergeCell ref="E14:F14"/>
    <mergeCell ref="C15:D15"/>
    <mergeCell ref="E15:F15"/>
    <mergeCell ref="C16:D16"/>
    <mergeCell ref="E16:F16"/>
    <mergeCell ref="C24:D24"/>
    <mergeCell ref="E24:F24"/>
    <mergeCell ref="C17:D17"/>
    <mergeCell ref="E17:F17"/>
    <mergeCell ref="C18:D18"/>
    <mergeCell ref="E18:F18"/>
    <mergeCell ref="C19:D19"/>
    <mergeCell ref="E19:F19"/>
    <mergeCell ref="B21:H21"/>
    <mergeCell ref="C22:D22"/>
    <mergeCell ref="E22:F22"/>
    <mergeCell ref="C23:D23"/>
    <mergeCell ref="E23:F23"/>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C36:D36"/>
    <mergeCell ref="E36:F36"/>
    <mergeCell ref="C37:D37"/>
    <mergeCell ref="E37:F37"/>
    <mergeCell ref="C38:D38"/>
    <mergeCell ref="E38:F38"/>
    <mergeCell ref="C39:D39"/>
    <mergeCell ref="E39:F39"/>
    <mergeCell ref="C40:D40"/>
    <mergeCell ref="E40:F40"/>
    <mergeCell ref="C41:D41"/>
    <mergeCell ref="E41:F41"/>
    <mergeCell ref="C42:D42"/>
    <mergeCell ref="E42:F42"/>
    <mergeCell ref="C43:D43"/>
    <mergeCell ref="E43:F43"/>
    <mergeCell ref="C44:D44"/>
    <mergeCell ref="E44:F44"/>
    <mergeCell ref="C45:D45"/>
    <mergeCell ref="E45:F45"/>
    <mergeCell ref="C46:D46"/>
    <mergeCell ref="E46:F46"/>
    <mergeCell ref="C47:D47"/>
    <mergeCell ref="E47:F47"/>
    <mergeCell ref="C48:D48"/>
    <mergeCell ref="E48:F4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152</v>
      </c>
    </row>
    <row r="4" spans="1:1" x14ac:dyDescent="0.2">
      <c r="A4" s="9" t="s">
        <v>237</v>
      </c>
    </row>
    <row r="5" spans="1:1" x14ac:dyDescent="0.2">
      <c r="A5" s="9" t="s">
        <v>239</v>
      </c>
    </row>
    <row r="6" spans="1:1" x14ac:dyDescent="0.2">
      <c r="A6" s="9" t="s">
        <v>241</v>
      </c>
    </row>
    <row r="7" spans="1:1" x14ac:dyDescent="0.2">
      <c r="A7" s="9" t="s">
        <v>153</v>
      </c>
    </row>
    <row r="8" spans="1:1" x14ac:dyDescent="0.2">
      <c r="A8" s="9" t="s">
        <v>154</v>
      </c>
    </row>
    <row r="9" spans="1:1" x14ac:dyDescent="0.2">
      <c r="A9" s="9" t="s">
        <v>247</v>
      </c>
    </row>
    <row r="10" spans="1:1" x14ac:dyDescent="0.2">
      <c r="A10" s="9" t="s">
        <v>155</v>
      </c>
    </row>
    <row r="11" spans="1:1" x14ac:dyDescent="0.2">
      <c r="A11" s="9" t="s">
        <v>250</v>
      </c>
    </row>
    <row r="12" spans="1:1" x14ac:dyDescent="0.2">
      <c r="A12" s="9" t="s">
        <v>270</v>
      </c>
    </row>
    <row r="13" spans="1:1" x14ac:dyDescent="0.2">
      <c r="A13" s="9" t="s">
        <v>271</v>
      </c>
    </row>
    <row r="14" spans="1:1" x14ac:dyDescent="0.2">
      <c r="A14" s="9" t="s">
        <v>272</v>
      </c>
    </row>
    <row r="16" spans="1:1" x14ac:dyDescent="0.2">
      <c r="A16" s="9" t="s">
        <v>273</v>
      </c>
    </row>
    <row r="17" spans="1:1" x14ac:dyDescent="0.2">
      <c r="A17" s="9" t="s">
        <v>256</v>
      </c>
    </row>
    <row r="18" spans="1:1" x14ac:dyDescent="0.2">
      <c r="A18" s="9" t="s">
        <v>258</v>
      </c>
    </row>
    <row r="20" spans="1:1" x14ac:dyDescent="0.2">
      <c r="A20" s="9" t="s">
        <v>262</v>
      </c>
    </row>
    <row r="21" spans="1:1" x14ac:dyDescent="0.2">
      <c r="A21" s="9"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047B-AB3C-4705-9F5C-495B3340DEF3}">
  <sheetPr>
    <tabColor theme="6" tint="0.39997558519241921"/>
  </sheetPr>
  <dimension ref="B1:AZ43"/>
  <sheetViews>
    <sheetView showGridLines="0" zoomScaleNormal="100" workbookViewId="0">
      <selection activeCell="C8" sqref="C8:F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 min="257" max="257" width="7.5703125" customWidth="1"/>
    <col min="258" max="258" width="16.7109375" customWidth="1"/>
    <col min="259" max="259" width="29.7109375" customWidth="1"/>
    <col min="260" max="260" width="43.7109375" customWidth="1"/>
    <col min="261" max="262" width="39.28515625" customWidth="1"/>
    <col min="271" max="271" width="37" customWidth="1"/>
    <col min="307" max="307" width="6.140625" customWidth="1"/>
    <col min="308" max="308" width="130.5703125" customWidth="1"/>
    <col min="513" max="513" width="7.5703125" customWidth="1"/>
    <col min="514" max="514" width="16.7109375" customWidth="1"/>
    <col min="515" max="515" width="29.7109375" customWidth="1"/>
    <col min="516" max="516" width="43.7109375" customWidth="1"/>
    <col min="517" max="518" width="39.28515625" customWidth="1"/>
    <col min="527" max="527" width="37" customWidth="1"/>
    <col min="563" max="563" width="6.140625" customWidth="1"/>
    <col min="564" max="564" width="130.5703125" customWidth="1"/>
    <col min="769" max="769" width="7.5703125" customWidth="1"/>
    <col min="770" max="770" width="16.7109375" customWidth="1"/>
    <col min="771" max="771" width="29.7109375" customWidth="1"/>
    <col min="772" max="772" width="43.7109375" customWidth="1"/>
    <col min="773" max="774" width="39.28515625" customWidth="1"/>
    <col min="783" max="783" width="37" customWidth="1"/>
    <col min="819" max="819" width="6.140625" customWidth="1"/>
    <col min="820" max="820" width="130.5703125" customWidth="1"/>
    <col min="1025" max="1025" width="7.5703125" customWidth="1"/>
    <col min="1026" max="1026" width="16.7109375" customWidth="1"/>
    <col min="1027" max="1027" width="29.7109375" customWidth="1"/>
    <col min="1028" max="1028" width="43.7109375" customWidth="1"/>
    <col min="1029" max="1030" width="39.28515625" customWidth="1"/>
    <col min="1039" max="1039" width="37" customWidth="1"/>
    <col min="1075" max="1075" width="6.140625" customWidth="1"/>
    <col min="1076" max="1076" width="130.5703125" customWidth="1"/>
    <col min="1281" max="1281" width="7.5703125" customWidth="1"/>
    <col min="1282" max="1282" width="16.7109375" customWidth="1"/>
    <col min="1283" max="1283" width="29.7109375" customWidth="1"/>
    <col min="1284" max="1284" width="43.7109375" customWidth="1"/>
    <col min="1285" max="1286" width="39.28515625" customWidth="1"/>
    <col min="1295" max="1295" width="37" customWidth="1"/>
    <col min="1331" max="1331" width="6.140625" customWidth="1"/>
    <col min="1332" max="1332" width="130.5703125" customWidth="1"/>
    <col min="1537" max="1537" width="7.5703125" customWidth="1"/>
    <col min="1538" max="1538" width="16.7109375" customWidth="1"/>
    <col min="1539" max="1539" width="29.7109375" customWidth="1"/>
    <col min="1540" max="1540" width="43.7109375" customWidth="1"/>
    <col min="1541" max="1542" width="39.28515625" customWidth="1"/>
    <col min="1551" max="1551" width="37" customWidth="1"/>
    <col min="1587" max="1587" width="6.140625" customWidth="1"/>
    <col min="1588" max="1588" width="130.5703125" customWidth="1"/>
    <col min="1793" max="1793" width="7.5703125" customWidth="1"/>
    <col min="1794" max="1794" width="16.7109375" customWidth="1"/>
    <col min="1795" max="1795" width="29.7109375" customWidth="1"/>
    <col min="1796" max="1796" width="43.7109375" customWidth="1"/>
    <col min="1797" max="1798" width="39.28515625" customWidth="1"/>
    <col min="1807" max="1807" width="37" customWidth="1"/>
    <col min="1843" max="1843" width="6.140625" customWidth="1"/>
    <col min="1844" max="1844" width="130.5703125" customWidth="1"/>
    <col min="2049" max="2049" width="7.5703125" customWidth="1"/>
    <col min="2050" max="2050" width="16.7109375" customWidth="1"/>
    <col min="2051" max="2051" width="29.7109375" customWidth="1"/>
    <col min="2052" max="2052" width="43.7109375" customWidth="1"/>
    <col min="2053" max="2054" width="39.28515625" customWidth="1"/>
    <col min="2063" max="2063" width="37" customWidth="1"/>
    <col min="2099" max="2099" width="6.140625" customWidth="1"/>
    <col min="2100" max="2100" width="130.5703125" customWidth="1"/>
    <col min="2305" max="2305" width="7.5703125" customWidth="1"/>
    <col min="2306" max="2306" width="16.7109375" customWidth="1"/>
    <col min="2307" max="2307" width="29.7109375" customWidth="1"/>
    <col min="2308" max="2308" width="43.7109375" customWidth="1"/>
    <col min="2309" max="2310" width="39.28515625" customWidth="1"/>
    <col min="2319" max="2319" width="37" customWidth="1"/>
    <col min="2355" max="2355" width="6.140625" customWidth="1"/>
    <col min="2356" max="2356" width="130.5703125" customWidth="1"/>
    <col min="2561" max="2561" width="7.5703125" customWidth="1"/>
    <col min="2562" max="2562" width="16.7109375" customWidth="1"/>
    <col min="2563" max="2563" width="29.7109375" customWidth="1"/>
    <col min="2564" max="2564" width="43.7109375" customWidth="1"/>
    <col min="2565" max="2566" width="39.28515625" customWidth="1"/>
    <col min="2575" max="2575" width="37" customWidth="1"/>
    <col min="2611" max="2611" width="6.140625" customWidth="1"/>
    <col min="2612" max="2612" width="130.5703125" customWidth="1"/>
    <col min="2817" max="2817" width="7.5703125" customWidth="1"/>
    <col min="2818" max="2818" width="16.7109375" customWidth="1"/>
    <col min="2819" max="2819" width="29.7109375" customWidth="1"/>
    <col min="2820" max="2820" width="43.7109375" customWidth="1"/>
    <col min="2821" max="2822" width="39.28515625" customWidth="1"/>
    <col min="2831" max="2831" width="37" customWidth="1"/>
    <col min="2867" max="2867" width="6.140625" customWidth="1"/>
    <col min="2868" max="2868" width="130.5703125" customWidth="1"/>
    <col min="3073" max="3073" width="7.5703125" customWidth="1"/>
    <col min="3074" max="3074" width="16.7109375" customWidth="1"/>
    <col min="3075" max="3075" width="29.7109375" customWidth="1"/>
    <col min="3076" max="3076" width="43.7109375" customWidth="1"/>
    <col min="3077" max="3078" width="39.28515625" customWidth="1"/>
    <col min="3087" max="3087" width="37" customWidth="1"/>
    <col min="3123" max="3123" width="6.140625" customWidth="1"/>
    <col min="3124" max="3124" width="130.5703125" customWidth="1"/>
    <col min="3329" max="3329" width="7.5703125" customWidth="1"/>
    <col min="3330" max="3330" width="16.7109375" customWidth="1"/>
    <col min="3331" max="3331" width="29.7109375" customWidth="1"/>
    <col min="3332" max="3332" width="43.7109375" customWidth="1"/>
    <col min="3333" max="3334" width="39.28515625" customWidth="1"/>
    <col min="3343" max="3343" width="37" customWidth="1"/>
    <col min="3379" max="3379" width="6.140625" customWidth="1"/>
    <col min="3380" max="3380" width="130.5703125" customWidth="1"/>
    <col min="3585" max="3585" width="7.5703125" customWidth="1"/>
    <col min="3586" max="3586" width="16.7109375" customWidth="1"/>
    <col min="3587" max="3587" width="29.7109375" customWidth="1"/>
    <col min="3588" max="3588" width="43.7109375" customWidth="1"/>
    <col min="3589" max="3590" width="39.28515625" customWidth="1"/>
    <col min="3599" max="3599" width="37" customWidth="1"/>
    <col min="3635" max="3635" width="6.140625" customWidth="1"/>
    <col min="3636" max="3636" width="130.5703125" customWidth="1"/>
    <col min="3841" max="3841" width="7.5703125" customWidth="1"/>
    <col min="3842" max="3842" width="16.7109375" customWidth="1"/>
    <col min="3843" max="3843" width="29.7109375" customWidth="1"/>
    <col min="3844" max="3844" width="43.7109375" customWidth="1"/>
    <col min="3845" max="3846" width="39.28515625" customWidth="1"/>
    <col min="3855" max="3855" width="37" customWidth="1"/>
    <col min="3891" max="3891" width="6.140625" customWidth="1"/>
    <col min="3892" max="3892" width="130.5703125" customWidth="1"/>
    <col min="4097" max="4097" width="7.5703125" customWidth="1"/>
    <col min="4098" max="4098" width="16.7109375" customWidth="1"/>
    <col min="4099" max="4099" width="29.7109375" customWidth="1"/>
    <col min="4100" max="4100" width="43.7109375" customWidth="1"/>
    <col min="4101" max="4102" width="39.28515625" customWidth="1"/>
    <col min="4111" max="4111" width="37" customWidth="1"/>
    <col min="4147" max="4147" width="6.140625" customWidth="1"/>
    <col min="4148" max="4148" width="130.5703125" customWidth="1"/>
    <col min="4353" max="4353" width="7.5703125" customWidth="1"/>
    <col min="4354" max="4354" width="16.7109375" customWidth="1"/>
    <col min="4355" max="4355" width="29.7109375" customWidth="1"/>
    <col min="4356" max="4356" width="43.7109375" customWidth="1"/>
    <col min="4357" max="4358" width="39.28515625" customWidth="1"/>
    <col min="4367" max="4367" width="37" customWidth="1"/>
    <col min="4403" max="4403" width="6.140625" customWidth="1"/>
    <col min="4404" max="4404" width="130.5703125" customWidth="1"/>
    <col min="4609" max="4609" width="7.5703125" customWidth="1"/>
    <col min="4610" max="4610" width="16.7109375" customWidth="1"/>
    <col min="4611" max="4611" width="29.7109375" customWidth="1"/>
    <col min="4612" max="4612" width="43.7109375" customWidth="1"/>
    <col min="4613" max="4614" width="39.28515625" customWidth="1"/>
    <col min="4623" max="4623" width="37" customWidth="1"/>
    <col min="4659" max="4659" width="6.140625" customWidth="1"/>
    <col min="4660" max="4660" width="130.5703125" customWidth="1"/>
    <col min="4865" max="4865" width="7.5703125" customWidth="1"/>
    <col min="4866" max="4866" width="16.7109375" customWidth="1"/>
    <col min="4867" max="4867" width="29.7109375" customWidth="1"/>
    <col min="4868" max="4868" width="43.7109375" customWidth="1"/>
    <col min="4869" max="4870" width="39.28515625" customWidth="1"/>
    <col min="4879" max="4879" width="37" customWidth="1"/>
    <col min="4915" max="4915" width="6.140625" customWidth="1"/>
    <col min="4916" max="4916" width="130.5703125" customWidth="1"/>
    <col min="5121" max="5121" width="7.5703125" customWidth="1"/>
    <col min="5122" max="5122" width="16.7109375" customWidth="1"/>
    <col min="5123" max="5123" width="29.7109375" customWidth="1"/>
    <col min="5124" max="5124" width="43.7109375" customWidth="1"/>
    <col min="5125" max="5126" width="39.28515625" customWidth="1"/>
    <col min="5135" max="5135" width="37" customWidth="1"/>
    <col min="5171" max="5171" width="6.140625" customWidth="1"/>
    <col min="5172" max="5172" width="130.5703125" customWidth="1"/>
    <col min="5377" max="5377" width="7.5703125" customWidth="1"/>
    <col min="5378" max="5378" width="16.7109375" customWidth="1"/>
    <col min="5379" max="5379" width="29.7109375" customWidth="1"/>
    <col min="5380" max="5380" width="43.7109375" customWidth="1"/>
    <col min="5381" max="5382" width="39.28515625" customWidth="1"/>
    <col min="5391" max="5391" width="37" customWidth="1"/>
    <col min="5427" max="5427" width="6.140625" customWidth="1"/>
    <col min="5428" max="5428" width="130.5703125" customWidth="1"/>
    <col min="5633" max="5633" width="7.5703125" customWidth="1"/>
    <col min="5634" max="5634" width="16.7109375" customWidth="1"/>
    <col min="5635" max="5635" width="29.7109375" customWidth="1"/>
    <col min="5636" max="5636" width="43.7109375" customWidth="1"/>
    <col min="5637" max="5638" width="39.28515625" customWidth="1"/>
    <col min="5647" max="5647" width="37" customWidth="1"/>
    <col min="5683" max="5683" width="6.140625" customWidth="1"/>
    <col min="5684" max="5684" width="130.5703125" customWidth="1"/>
    <col min="5889" max="5889" width="7.5703125" customWidth="1"/>
    <col min="5890" max="5890" width="16.7109375" customWidth="1"/>
    <col min="5891" max="5891" width="29.7109375" customWidth="1"/>
    <col min="5892" max="5892" width="43.7109375" customWidth="1"/>
    <col min="5893" max="5894" width="39.28515625" customWidth="1"/>
    <col min="5903" max="5903" width="37" customWidth="1"/>
    <col min="5939" max="5939" width="6.140625" customWidth="1"/>
    <col min="5940" max="5940" width="130.5703125" customWidth="1"/>
    <col min="6145" max="6145" width="7.5703125" customWidth="1"/>
    <col min="6146" max="6146" width="16.7109375" customWidth="1"/>
    <col min="6147" max="6147" width="29.7109375" customWidth="1"/>
    <col min="6148" max="6148" width="43.7109375" customWidth="1"/>
    <col min="6149" max="6150" width="39.28515625" customWidth="1"/>
    <col min="6159" max="6159" width="37" customWidth="1"/>
    <col min="6195" max="6195" width="6.140625" customWidth="1"/>
    <col min="6196" max="6196" width="130.5703125" customWidth="1"/>
    <col min="6401" max="6401" width="7.5703125" customWidth="1"/>
    <col min="6402" max="6402" width="16.7109375" customWidth="1"/>
    <col min="6403" max="6403" width="29.7109375" customWidth="1"/>
    <col min="6404" max="6404" width="43.7109375" customWidth="1"/>
    <col min="6405" max="6406" width="39.28515625" customWidth="1"/>
    <col min="6415" max="6415" width="37" customWidth="1"/>
    <col min="6451" max="6451" width="6.140625" customWidth="1"/>
    <col min="6452" max="6452" width="130.5703125" customWidth="1"/>
    <col min="6657" max="6657" width="7.5703125" customWidth="1"/>
    <col min="6658" max="6658" width="16.7109375" customWidth="1"/>
    <col min="6659" max="6659" width="29.7109375" customWidth="1"/>
    <col min="6660" max="6660" width="43.7109375" customWidth="1"/>
    <col min="6661" max="6662" width="39.28515625" customWidth="1"/>
    <col min="6671" max="6671" width="37" customWidth="1"/>
    <col min="6707" max="6707" width="6.140625" customWidth="1"/>
    <col min="6708" max="6708" width="130.5703125" customWidth="1"/>
    <col min="6913" max="6913" width="7.5703125" customWidth="1"/>
    <col min="6914" max="6914" width="16.7109375" customWidth="1"/>
    <col min="6915" max="6915" width="29.7109375" customWidth="1"/>
    <col min="6916" max="6916" width="43.7109375" customWidth="1"/>
    <col min="6917" max="6918" width="39.28515625" customWidth="1"/>
    <col min="6927" max="6927" width="37" customWidth="1"/>
    <col min="6963" max="6963" width="6.140625" customWidth="1"/>
    <col min="6964" max="6964" width="130.5703125" customWidth="1"/>
    <col min="7169" max="7169" width="7.5703125" customWidth="1"/>
    <col min="7170" max="7170" width="16.7109375" customWidth="1"/>
    <col min="7171" max="7171" width="29.7109375" customWidth="1"/>
    <col min="7172" max="7172" width="43.7109375" customWidth="1"/>
    <col min="7173" max="7174" width="39.28515625" customWidth="1"/>
    <col min="7183" max="7183" width="37" customWidth="1"/>
    <col min="7219" max="7219" width="6.140625" customWidth="1"/>
    <col min="7220" max="7220" width="130.5703125" customWidth="1"/>
    <col min="7425" max="7425" width="7.5703125" customWidth="1"/>
    <col min="7426" max="7426" width="16.7109375" customWidth="1"/>
    <col min="7427" max="7427" width="29.7109375" customWidth="1"/>
    <col min="7428" max="7428" width="43.7109375" customWidth="1"/>
    <col min="7429" max="7430" width="39.28515625" customWidth="1"/>
    <col min="7439" max="7439" width="37" customWidth="1"/>
    <col min="7475" max="7475" width="6.140625" customWidth="1"/>
    <col min="7476" max="7476" width="130.5703125" customWidth="1"/>
    <col min="7681" max="7681" width="7.5703125" customWidth="1"/>
    <col min="7682" max="7682" width="16.7109375" customWidth="1"/>
    <col min="7683" max="7683" width="29.7109375" customWidth="1"/>
    <col min="7684" max="7684" width="43.7109375" customWidth="1"/>
    <col min="7685" max="7686" width="39.28515625" customWidth="1"/>
    <col min="7695" max="7695" width="37" customWidth="1"/>
    <col min="7731" max="7731" width="6.140625" customWidth="1"/>
    <col min="7732" max="7732" width="130.5703125" customWidth="1"/>
    <col min="7937" max="7937" width="7.5703125" customWidth="1"/>
    <col min="7938" max="7938" width="16.7109375" customWidth="1"/>
    <col min="7939" max="7939" width="29.7109375" customWidth="1"/>
    <col min="7940" max="7940" width="43.7109375" customWidth="1"/>
    <col min="7941" max="7942" width="39.28515625" customWidth="1"/>
    <col min="7951" max="7951" width="37" customWidth="1"/>
    <col min="7987" max="7987" width="6.140625" customWidth="1"/>
    <col min="7988" max="7988" width="130.5703125" customWidth="1"/>
    <col min="8193" max="8193" width="7.5703125" customWidth="1"/>
    <col min="8194" max="8194" width="16.7109375" customWidth="1"/>
    <col min="8195" max="8195" width="29.7109375" customWidth="1"/>
    <col min="8196" max="8196" width="43.7109375" customWidth="1"/>
    <col min="8197" max="8198" width="39.28515625" customWidth="1"/>
    <col min="8207" max="8207" width="37" customWidth="1"/>
    <col min="8243" max="8243" width="6.140625" customWidth="1"/>
    <col min="8244" max="8244" width="130.5703125" customWidth="1"/>
    <col min="8449" max="8449" width="7.5703125" customWidth="1"/>
    <col min="8450" max="8450" width="16.7109375" customWidth="1"/>
    <col min="8451" max="8451" width="29.7109375" customWidth="1"/>
    <col min="8452" max="8452" width="43.7109375" customWidth="1"/>
    <col min="8453" max="8454" width="39.28515625" customWidth="1"/>
    <col min="8463" max="8463" width="37" customWidth="1"/>
    <col min="8499" max="8499" width="6.140625" customWidth="1"/>
    <col min="8500" max="8500" width="130.5703125" customWidth="1"/>
    <col min="8705" max="8705" width="7.5703125" customWidth="1"/>
    <col min="8706" max="8706" width="16.7109375" customWidth="1"/>
    <col min="8707" max="8707" width="29.7109375" customWidth="1"/>
    <col min="8708" max="8708" width="43.7109375" customWidth="1"/>
    <col min="8709" max="8710" width="39.28515625" customWidth="1"/>
    <col min="8719" max="8719" width="37" customWidth="1"/>
    <col min="8755" max="8755" width="6.140625" customWidth="1"/>
    <col min="8756" max="8756" width="130.5703125" customWidth="1"/>
    <col min="8961" max="8961" width="7.5703125" customWidth="1"/>
    <col min="8962" max="8962" width="16.7109375" customWidth="1"/>
    <col min="8963" max="8963" width="29.7109375" customWidth="1"/>
    <col min="8964" max="8964" width="43.7109375" customWidth="1"/>
    <col min="8965" max="8966" width="39.28515625" customWidth="1"/>
    <col min="8975" max="8975" width="37" customWidth="1"/>
    <col min="9011" max="9011" width="6.140625" customWidth="1"/>
    <col min="9012" max="9012" width="130.5703125" customWidth="1"/>
    <col min="9217" max="9217" width="7.5703125" customWidth="1"/>
    <col min="9218" max="9218" width="16.7109375" customWidth="1"/>
    <col min="9219" max="9219" width="29.7109375" customWidth="1"/>
    <col min="9220" max="9220" width="43.7109375" customWidth="1"/>
    <col min="9221" max="9222" width="39.28515625" customWidth="1"/>
    <col min="9231" max="9231" width="37" customWidth="1"/>
    <col min="9267" max="9267" width="6.140625" customWidth="1"/>
    <col min="9268" max="9268" width="130.5703125" customWidth="1"/>
    <col min="9473" max="9473" width="7.5703125" customWidth="1"/>
    <col min="9474" max="9474" width="16.7109375" customWidth="1"/>
    <col min="9475" max="9475" width="29.7109375" customWidth="1"/>
    <col min="9476" max="9476" width="43.7109375" customWidth="1"/>
    <col min="9477" max="9478" width="39.28515625" customWidth="1"/>
    <col min="9487" max="9487" width="37" customWidth="1"/>
    <col min="9523" max="9523" width="6.140625" customWidth="1"/>
    <col min="9524" max="9524" width="130.5703125" customWidth="1"/>
    <col min="9729" max="9729" width="7.5703125" customWidth="1"/>
    <col min="9730" max="9730" width="16.7109375" customWidth="1"/>
    <col min="9731" max="9731" width="29.7109375" customWidth="1"/>
    <col min="9732" max="9732" width="43.7109375" customWidth="1"/>
    <col min="9733" max="9734" width="39.28515625" customWidth="1"/>
    <col min="9743" max="9743" width="37" customWidth="1"/>
    <col min="9779" max="9779" width="6.140625" customWidth="1"/>
    <col min="9780" max="9780" width="130.5703125" customWidth="1"/>
    <col min="9985" max="9985" width="7.5703125" customWidth="1"/>
    <col min="9986" max="9986" width="16.7109375" customWidth="1"/>
    <col min="9987" max="9987" width="29.7109375" customWidth="1"/>
    <col min="9988" max="9988" width="43.7109375" customWidth="1"/>
    <col min="9989" max="9990" width="39.28515625" customWidth="1"/>
    <col min="9999" max="9999" width="37" customWidth="1"/>
    <col min="10035" max="10035" width="6.140625" customWidth="1"/>
    <col min="10036" max="10036" width="130.5703125" customWidth="1"/>
    <col min="10241" max="10241" width="7.5703125" customWidth="1"/>
    <col min="10242" max="10242" width="16.7109375" customWidth="1"/>
    <col min="10243" max="10243" width="29.7109375" customWidth="1"/>
    <col min="10244" max="10244" width="43.7109375" customWidth="1"/>
    <col min="10245" max="10246" width="39.28515625" customWidth="1"/>
    <col min="10255" max="10255" width="37" customWidth="1"/>
    <col min="10291" max="10291" width="6.140625" customWidth="1"/>
    <col min="10292" max="10292" width="130.5703125" customWidth="1"/>
    <col min="10497" max="10497" width="7.5703125" customWidth="1"/>
    <col min="10498" max="10498" width="16.7109375" customWidth="1"/>
    <col min="10499" max="10499" width="29.7109375" customWidth="1"/>
    <col min="10500" max="10500" width="43.7109375" customWidth="1"/>
    <col min="10501" max="10502" width="39.28515625" customWidth="1"/>
    <col min="10511" max="10511" width="37" customWidth="1"/>
    <col min="10547" max="10547" width="6.140625" customWidth="1"/>
    <col min="10548" max="10548" width="130.5703125" customWidth="1"/>
    <col min="10753" max="10753" width="7.5703125" customWidth="1"/>
    <col min="10754" max="10754" width="16.7109375" customWidth="1"/>
    <col min="10755" max="10755" width="29.7109375" customWidth="1"/>
    <col min="10756" max="10756" width="43.7109375" customWidth="1"/>
    <col min="10757" max="10758" width="39.28515625" customWidth="1"/>
    <col min="10767" max="10767" width="37" customWidth="1"/>
    <col min="10803" max="10803" width="6.140625" customWidth="1"/>
    <col min="10804" max="10804" width="130.5703125" customWidth="1"/>
    <col min="11009" max="11009" width="7.5703125" customWidth="1"/>
    <col min="11010" max="11010" width="16.7109375" customWidth="1"/>
    <col min="11011" max="11011" width="29.7109375" customWidth="1"/>
    <col min="11012" max="11012" width="43.7109375" customWidth="1"/>
    <col min="11013" max="11014" width="39.28515625" customWidth="1"/>
    <col min="11023" max="11023" width="37" customWidth="1"/>
    <col min="11059" max="11059" width="6.140625" customWidth="1"/>
    <col min="11060" max="11060" width="130.5703125" customWidth="1"/>
    <col min="11265" max="11265" width="7.5703125" customWidth="1"/>
    <col min="11266" max="11266" width="16.7109375" customWidth="1"/>
    <col min="11267" max="11267" width="29.7109375" customWidth="1"/>
    <col min="11268" max="11268" width="43.7109375" customWidth="1"/>
    <col min="11269" max="11270" width="39.28515625" customWidth="1"/>
    <col min="11279" max="11279" width="37" customWidth="1"/>
    <col min="11315" max="11315" width="6.140625" customWidth="1"/>
    <col min="11316" max="11316" width="130.5703125" customWidth="1"/>
    <col min="11521" max="11521" width="7.5703125" customWidth="1"/>
    <col min="11522" max="11522" width="16.7109375" customWidth="1"/>
    <col min="11523" max="11523" width="29.7109375" customWidth="1"/>
    <col min="11524" max="11524" width="43.7109375" customWidth="1"/>
    <col min="11525" max="11526" width="39.28515625" customWidth="1"/>
    <col min="11535" max="11535" width="37" customWidth="1"/>
    <col min="11571" max="11571" width="6.140625" customWidth="1"/>
    <col min="11572" max="11572" width="130.5703125" customWidth="1"/>
    <col min="11777" max="11777" width="7.5703125" customWidth="1"/>
    <col min="11778" max="11778" width="16.7109375" customWidth="1"/>
    <col min="11779" max="11779" width="29.7109375" customWidth="1"/>
    <col min="11780" max="11780" width="43.7109375" customWidth="1"/>
    <col min="11781" max="11782" width="39.28515625" customWidth="1"/>
    <col min="11791" max="11791" width="37" customWidth="1"/>
    <col min="11827" max="11827" width="6.140625" customWidth="1"/>
    <col min="11828" max="11828" width="130.5703125" customWidth="1"/>
    <col min="12033" max="12033" width="7.5703125" customWidth="1"/>
    <col min="12034" max="12034" width="16.7109375" customWidth="1"/>
    <col min="12035" max="12035" width="29.7109375" customWidth="1"/>
    <col min="12036" max="12036" width="43.7109375" customWidth="1"/>
    <col min="12037" max="12038" width="39.28515625" customWidth="1"/>
    <col min="12047" max="12047" width="37" customWidth="1"/>
    <col min="12083" max="12083" width="6.140625" customWidth="1"/>
    <col min="12084" max="12084" width="130.5703125" customWidth="1"/>
    <col min="12289" max="12289" width="7.5703125" customWidth="1"/>
    <col min="12290" max="12290" width="16.7109375" customWidth="1"/>
    <col min="12291" max="12291" width="29.7109375" customWidth="1"/>
    <col min="12292" max="12292" width="43.7109375" customWidth="1"/>
    <col min="12293" max="12294" width="39.28515625" customWidth="1"/>
    <col min="12303" max="12303" width="37" customWidth="1"/>
    <col min="12339" max="12339" width="6.140625" customWidth="1"/>
    <col min="12340" max="12340" width="130.5703125" customWidth="1"/>
    <col min="12545" max="12545" width="7.5703125" customWidth="1"/>
    <col min="12546" max="12546" width="16.7109375" customWidth="1"/>
    <col min="12547" max="12547" width="29.7109375" customWidth="1"/>
    <col min="12548" max="12548" width="43.7109375" customWidth="1"/>
    <col min="12549" max="12550" width="39.28515625" customWidth="1"/>
    <col min="12559" max="12559" width="37" customWidth="1"/>
    <col min="12595" max="12595" width="6.140625" customWidth="1"/>
    <col min="12596" max="12596" width="130.5703125" customWidth="1"/>
    <col min="12801" max="12801" width="7.5703125" customWidth="1"/>
    <col min="12802" max="12802" width="16.7109375" customWidth="1"/>
    <col min="12803" max="12803" width="29.7109375" customWidth="1"/>
    <col min="12804" max="12804" width="43.7109375" customWidth="1"/>
    <col min="12805" max="12806" width="39.28515625" customWidth="1"/>
    <col min="12815" max="12815" width="37" customWidth="1"/>
    <col min="12851" max="12851" width="6.140625" customWidth="1"/>
    <col min="12852" max="12852" width="130.5703125" customWidth="1"/>
    <col min="13057" max="13057" width="7.5703125" customWidth="1"/>
    <col min="13058" max="13058" width="16.7109375" customWidth="1"/>
    <col min="13059" max="13059" width="29.7109375" customWidth="1"/>
    <col min="13060" max="13060" width="43.7109375" customWidth="1"/>
    <col min="13061" max="13062" width="39.28515625" customWidth="1"/>
    <col min="13071" max="13071" width="37" customWidth="1"/>
    <col min="13107" max="13107" width="6.140625" customWidth="1"/>
    <col min="13108" max="13108" width="130.5703125" customWidth="1"/>
    <col min="13313" max="13313" width="7.5703125" customWidth="1"/>
    <col min="13314" max="13314" width="16.7109375" customWidth="1"/>
    <col min="13315" max="13315" width="29.7109375" customWidth="1"/>
    <col min="13316" max="13316" width="43.7109375" customWidth="1"/>
    <col min="13317" max="13318" width="39.28515625" customWidth="1"/>
    <col min="13327" max="13327" width="37" customWidth="1"/>
    <col min="13363" max="13363" width="6.140625" customWidth="1"/>
    <col min="13364" max="13364" width="130.5703125" customWidth="1"/>
    <col min="13569" max="13569" width="7.5703125" customWidth="1"/>
    <col min="13570" max="13570" width="16.7109375" customWidth="1"/>
    <col min="13571" max="13571" width="29.7109375" customWidth="1"/>
    <col min="13572" max="13572" width="43.7109375" customWidth="1"/>
    <col min="13573" max="13574" width="39.28515625" customWidth="1"/>
    <col min="13583" max="13583" width="37" customWidth="1"/>
    <col min="13619" max="13619" width="6.140625" customWidth="1"/>
    <col min="13620" max="13620" width="130.5703125" customWidth="1"/>
    <col min="13825" max="13825" width="7.5703125" customWidth="1"/>
    <col min="13826" max="13826" width="16.7109375" customWidth="1"/>
    <col min="13827" max="13827" width="29.7109375" customWidth="1"/>
    <col min="13828" max="13828" width="43.7109375" customWidth="1"/>
    <col min="13829" max="13830" width="39.28515625" customWidth="1"/>
    <col min="13839" max="13839" width="37" customWidth="1"/>
    <col min="13875" max="13875" width="6.140625" customWidth="1"/>
    <col min="13876" max="13876" width="130.5703125" customWidth="1"/>
    <col min="14081" max="14081" width="7.5703125" customWidth="1"/>
    <col min="14082" max="14082" width="16.7109375" customWidth="1"/>
    <col min="14083" max="14083" width="29.7109375" customWidth="1"/>
    <col min="14084" max="14084" width="43.7109375" customWidth="1"/>
    <col min="14085" max="14086" width="39.28515625" customWidth="1"/>
    <col min="14095" max="14095" width="37" customWidth="1"/>
    <col min="14131" max="14131" width="6.140625" customWidth="1"/>
    <col min="14132" max="14132" width="130.5703125" customWidth="1"/>
    <col min="14337" max="14337" width="7.5703125" customWidth="1"/>
    <col min="14338" max="14338" width="16.7109375" customWidth="1"/>
    <col min="14339" max="14339" width="29.7109375" customWidth="1"/>
    <col min="14340" max="14340" width="43.7109375" customWidth="1"/>
    <col min="14341" max="14342" width="39.28515625" customWidth="1"/>
    <col min="14351" max="14351" width="37" customWidth="1"/>
    <col min="14387" max="14387" width="6.140625" customWidth="1"/>
    <col min="14388" max="14388" width="130.5703125" customWidth="1"/>
    <col min="14593" max="14593" width="7.5703125" customWidth="1"/>
    <col min="14594" max="14594" width="16.7109375" customWidth="1"/>
    <col min="14595" max="14595" width="29.7109375" customWidth="1"/>
    <col min="14596" max="14596" width="43.7109375" customWidth="1"/>
    <col min="14597" max="14598" width="39.28515625" customWidth="1"/>
    <col min="14607" max="14607" width="37" customWidth="1"/>
    <col min="14643" max="14643" width="6.140625" customWidth="1"/>
    <col min="14644" max="14644" width="130.5703125" customWidth="1"/>
    <col min="14849" max="14849" width="7.5703125" customWidth="1"/>
    <col min="14850" max="14850" width="16.7109375" customWidth="1"/>
    <col min="14851" max="14851" width="29.7109375" customWidth="1"/>
    <col min="14852" max="14852" width="43.7109375" customWidth="1"/>
    <col min="14853" max="14854" width="39.28515625" customWidth="1"/>
    <col min="14863" max="14863" width="37" customWidth="1"/>
    <col min="14899" max="14899" width="6.140625" customWidth="1"/>
    <col min="14900" max="14900" width="130.5703125" customWidth="1"/>
    <col min="15105" max="15105" width="7.5703125" customWidth="1"/>
    <col min="15106" max="15106" width="16.7109375" customWidth="1"/>
    <col min="15107" max="15107" width="29.7109375" customWidth="1"/>
    <col min="15108" max="15108" width="43.7109375" customWidth="1"/>
    <col min="15109" max="15110" width="39.28515625" customWidth="1"/>
    <col min="15119" max="15119" width="37" customWidth="1"/>
    <col min="15155" max="15155" width="6.140625" customWidth="1"/>
    <col min="15156" max="15156" width="130.5703125" customWidth="1"/>
    <col min="15361" max="15361" width="7.5703125" customWidth="1"/>
    <col min="15362" max="15362" width="16.7109375" customWidth="1"/>
    <col min="15363" max="15363" width="29.7109375" customWidth="1"/>
    <col min="15364" max="15364" width="43.7109375" customWidth="1"/>
    <col min="15365" max="15366" width="39.28515625" customWidth="1"/>
    <col min="15375" max="15375" width="37" customWidth="1"/>
    <col min="15411" max="15411" width="6.140625" customWidth="1"/>
    <col min="15412" max="15412" width="130.5703125" customWidth="1"/>
    <col min="15617" max="15617" width="7.5703125" customWidth="1"/>
    <col min="15618" max="15618" width="16.7109375" customWidth="1"/>
    <col min="15619" max="15619" width="29.7109375" customWidth="1"/>
    <col min="15620" max="15620" width="43.7109375" customWidth="1"/>
    <col min="15621" max="15622" width="39.28515625" customWidth="1"/>
    <col min="15631" max="15631" width="37" customWidth="1"/>
    <col min="15667" max="15667" width="6.140625" customWidth="1"/>
    <col min="15668" max="15668" width="130.5703125" customWidth="1"/>
    <col min="15873" max="15873" width="7.5703125" customWidth="1"/>
    <col min="15874" max="15874" width="16.7109375" customWidth="1"/>
    <col min="15875" max="15875" width="29.7109375" customWidth="1"/>
    <col min="15876" max="15876" width="43.7109375" customWidth="1"/>
    <col min="15877" max="15878" width="39.28515625" customWidth="1"/>
    <col min="15887" max="15887" width="37" customWidth="1"/>
    <col min="15923" max="15923" width="6.140625" customWidth="1"/>
    <col min="15924" max="15924" width="130.5703125" customWidth="1"/>
    <col min="16129" max="16129" width="7.5703125" customWidth="1"/>
    <col min="16130" max="16130" width="16.7109375" customWidth="1"/>
    <col min="16131" max="16131" width="29.7109375" customWidth="1"/>
    <col min="16132" max="16132" width="43.7109375" customWidth="1"/>
    <col min="16133" max="16134" width="39.28515625" customWidth="1"/>
    <col min="16143" max="16143" width="37" customWidth="1"/>
    <col min="16179" max="16179" width="6.140625" customWidth="1"/>
    <col min="16180" max="16180" width="130.5703125" customWidth="1"/>
  </cols>
  <sheetData>
    <row r="1" spans="2:52" ht="16.5" customHeight="1" thickBot="1" x14ac:dyDescent="0.3">
      <c r="AZ1" s="144" t="s">
        <v>68</v>
      </c>
    </row>
    <row r="2" spans="2:52" ht="18" customHeight="1" thickBot="1" x14ac:dyDescent="0.3">
      <c r="B2" s="308"/>
      <c r="C2" s="311" t="s">
        <v>69</v>
      </c>
      <c r="D2" s="312"/>
      <c r="E2" s="312"/>
      <c r="F2" s="145" t="s">
        <v>70</v>
      </c>
      <c r="AZ2" s="144" t="s">
        <v>71</v>
      </c>
    </row>
    <row r="3" spans="2:52" ht="18" customHeight="1" thickBot="1" x14ac:dyDescent="0.3">
      <c r="B3" s="309"/>
      <c r="C3" s="313"/>
      <c r="D3" s="314"/>
      <c r="E3" s="314"/>
      <c r="F3" s="146" t="s">
        <v>72</v>
      </c>
      <c r="AZ3" s="144" t="s">
        <v>73</v>
      </c>
    </row>
    <row r="4" spans="2:52" ht="18" customHeight="1" thickBot="1" x14ac:dyDescent="0.3">
      <c r="B4" s="309"/>
      <c r="C4" s="313"/>
      <c r="D4" s="314"/>
      <c r="E4" s="314"/>
      <c r="F4" s="146" t="s">
        <v>74</v>
      </c>
      <c r="AZ4" s="144" t="s">
        <v>75</v>
      </c>
    </row>
    <row r="5" spans="2:52" ht="18" customHeight="1" thickBot="1" x14ac:dyDescent="0.3">
      <c r="B5" s="310"/>
      <c r="C5" s="315"/>
      <c r="D5" s="316"/>
      <c r="E5" s="316"/>
      <c r="F5" s="146" t="s">
        <v>76</v>
      </c>
      <c r="AZ5" s="147"/>
    </row>
    <row r="6" spans="2:52" ht="18" customHeight="1" thickBot="1" x14ac:dyDescent="0.3">
      <c r="B6" s="148"/>
      <c r="C6" s="149"/>
      <c r="D6" s="149"/>
      <c r="E6" s="149"/>
      <c r="F6" s="150"/>
      <c r="AZ6" s="147"/>
    </row>
    <row r="7" spans="2:52" ht="33.4" customHeight="1" x14ac:dyDescent="0.25">
      <c r="B7" s="151" t="s">
        <v>77</v>
      </c>
      <c r="C7" s="317" t="s">
        <v>78</v>
      </c>
      <c r="D7" s="318"/>
      <c r="E7" s="318"/>
      <c r="F7" s="319"/>
      <c r="AZ7" s="147"/>
    </row>
    <row r="8" spans="2:52" ht="40.5" customHeight="1" thickBot="1" x14ac:dyDescent="0.3">
      <c r="B8" s="152" t="s">
        <v>79</v>
      </c>
      <c r="C8" s="320" t="s">
        <v>80</v>
      </c>
      <c r="D8" s="321"/>
      <c r="E8" s="321"/>
      <c r="F8" s="322"/>
      <c r="AZ8" s="147"/>
    </row>
    <row r="9" spans="2:52" ht="16.5" thickBot="1" x14ac:dyDescent="0.3">
      <c r="B9" s="323"/>
      <c r="C9" s="323"/>
      <c r="D9" s="323"/>
      <c r="E9" s="323"/>
      <c r="F9" s="323"/>
    </row>
    <row r="10" spans="2:52" ht="15.6" customHeight="1" thickBot="1" x14ac:dyDescent="0.3">
      <c r="B10" s="324" t="s">
        <v>69</v>
      </c>
      <c r="C10" s="325"/>
      <c r="D10" s="325"/>
      <c r="E10" s="325"/>
      <c r="F10" s="326"/>
    </row>
    <row r="11" spans="2:52" ht="32.25" thickBot="1" x14ac:dyDescent="0.3">
      <c r="B11" s="327" t="s">
        <v>81</v>
      </c>
      <c r="C11" s="328"/>
      <c r="D11" s="191" t="s">
        <v>82</v>
      </c>
      <c r="E11" s="191" t="s">
        <v>83</v>
      </c>
      <c r="F11" s="153" t="s">
        <v>84</v>
      </c>
    </row>
    <row r="12" spans="2:52" ht="188.25" customHeight="1" thickBot="1" x14ac:dyDescent="0.3">
      <c r="B12" s="329" t="s">
        <v>85</v>
      </c>
      <c r="C12" s="330"/>
      <c r="D12" s="193" t="s">
        <v>86</v>
      </c>
      <c r="E12" s="194" t="s">
        <v>87</v>
      </c>
      <c r="F12" s="195" t="s">
        <v>88</v>
      </c>
    </row>
    <row r="14" spans="2:52" ht="18" x14ac:dyDescent="0.25">
      <c r="B14" s="331" t="s">
        <v>89</v>
      </c>
      <c r="C14" s="331"/>
      <c r="D14" s="331"/>
      <c r="E14" s="331"/>
      <c r="F14" s="331"/>
    </row>
    <row r="15" spans="2:52" ht="15.75" x14ac:dyDescent="0.25">
      <c r="B15" s="154"/>
    </row>
    <row r="16" spans="2:52" ht="15.75" thickBot="1" x14ac:dyDescent="0.3">
      <c r="B16" s="155"/>
    </row>
    <row r="17" spans="2:6" ht="16.5" thickBot="1" x14ac:dyDescent="0.3">
      <c r="B17" s="332" t="s">
        <v>90</v>
      </c>
      <c r="C17" s="333"/>
      <c r="D17" s="334"/>
      <c r="E17" s="332" t="s">
        <v>91</v>
      </c>
      <c r="F17" s="334"/>
    </row>
    <row r="18" spans="2:6" ht="39" customHeight="1" x14ac:dyDescent="0.25">
      <c r="B18" s="304" t="s">
        <v>92</v>
      </c>
      <c r="C18" s="305"/>
      <c r="D18" s="306"/>
      <c r="E18" s="307" t="s">
        <v>93</v>
      </c>
      <c r="F18" s="281"/>
    </row>
    <row r="19" spans="2:6" ht="36" customHeight="1" x14ac:dyDescent="0.25">
      <c r="B19" s="301" t="s">
        <v>94</v>
      </c>
      <c r="C19" s="302"/>
      <c r="D19" s="303"/>
      <c r="E19" s="300" t="s">
        <v>95</v>
      </c>
      <c r="F19" s="259"/>
    </row>
    <row r="20" spans="2:6" ht="32.25" customHeight="1" x14ac:dyDescent="0.25">
      <c r="B20" s="294" t="s">
        <v>96</v>
      </c>
      <c r="C20" s="295"/>
      <c r="D20" s="296"/>
      <c r="E20" s="300" t="s">
        <v>97</v>
      </c>
      <c r="F20" s="259"/>
    </row>
    <row r="21" spans="2:6" ht="15" customHeight="1" x14ac:dyDescent="0.25">
      <c r="B21" s="294" t="s">
        <v>98</v>
      </c>
      <c r="C21" s="295"/>
      <c r="D21" s="296"/>
      <c r="E21" s="292" t="s">
        <v>99</v>
      </c>
      <c r="F21" s="293"/>
    </row>
    <row r="22" spans="2:6" ht="15" customHeight="1" x14ac:dyDescent="0.3">
      <c r="B22" s="297"/>
      <c r="C22" s="298"/>
      <c r="D22" s="299"/>
      <c r="E22" s="291"/>
      <c r="F22" s="261"/>
    </row>
    <row r="23" spans="2:6" ht="15" customHeight="1" x14ac:dyDescent="0.3">
      <c r="B23" s="297"/>
      <c r="C23" s="298"/>
      <c r="D23" s="299"/>
      <c r="E23" s="291"/>
      <c r="F23" s="261"/>
    </row>
    <row r="24" spans="2:6" ht="15" customHeight="1" x14ac:dyDescent="0.25">
      <c r="B24" s="284"/>
      <c r="C24" s="285"/>
      <c r="D24" s="286"/>
      <c r="E24" s="300"/>
      <c r="F24" s="259"/>
    </row>
    <row r="25" spans="2:6" ht="15.75" customHeight="1" x14ac:dyDescent="0.25">
      <c r="B25" s="260"/>
      <c r="C25" s="262"/>
      <c r="D25" s="261"/>
      <c r="E25" s="291"/>
      <c r="F25" s="261"/>
    </row>
    <row r="26" spans="2:6" ht="16.5" x14ac:dyDescent="0.25">
      <c r="B26" s="284"/>
      <c r="C26" s="285"/>
      <c r="D26" s="286"/>
      <c r="E26" s="292"/>
      <c r="F26" s="293"/>
    </row>
    <row r="27" spans="2:6" ht="15" customHeight="1" x14ac:dyDescent="0.25">
      <c r="B27" s="294"/>
      <c r="C27" s="295"/>
      <c r="D27" s="296"/>
      <c r="E27" s="287"/>
      <c r="F27" s="288"/>
    </row>
    <row r="28" spans="2:6" ht="15" customHeight="1" x14ac:dyDescent="0.25">
      <c r="B28" s="284"/>
      <c r="C28" s="285"/>
      <c r="D28" s="286"/>
      <c r="E28" s="287"/>
      <c r="F28" s="288"/>
    </row>
    <row r="29" spans="2:6" ht="15" customHeight="1" x14ac:dyDescent="0.25">
      <c r="B29" s="284"/>
      <c r="C29" s="285"/>
      <c r="D29" s="286"/>
      <c r="E29" s="287"/>
      <c r="F29" s="288"/>
    </row>
    <row r="30" spans="2:6" ht="15" customHeight="1" x14ac:dyDescent="0.25">
      <c r="B30" s="284"/>
      <c r="C30" s="285"/>
      <c r="D30" s="286"/>
      <c r="E30" s="289"/>
      <c r="F30" s="290"/>
    </row>
    <row r="31" spans="2:6" ht="15" customHeight="1" thickBot="1" x14ac:dyDescent="0.35">
      <c r="B31" s="270"/>
      <c r="C31" s="271"/>
      <c r="D31" s="272"/>
      <c r="E31" s="273"/>
      <c r="F31" s="274"/>
    </row>
    <row r="32" spans="2:6" ht="15" customHeight="1" thickBot="1" x14ac:dyDescent="0.3">
      <c r="B32" s="275" t="s">
        <v>100</v>
      </c>
      <c r="C32" s="276"/>
      <c r="D32" s="276"/>
      <c r="E32" s="277" t="s">
        <v>101</v>
      </c>
      <c r="F32" s="278"/>
    </row>
    <row r="33" spans="2:6" ht="36.75" customHeight="1" x14ac:dyDescent="0.25">
      <c r="B33" s="279" t="s">
        <v>102</v>
      </c>
      <c r="C33" s="280"/>
      <c r="D33" s="281"/>
      <c r="E33" s="282" t="s">
        <v>103</v>
      </c>
      <c r="F33" s="283"/>
    </row>
    <row r="34" spans="2:6" ht="36.75" customHeight="1" x14ac:dyDescent="0.25">
      <c r="B34" s="260" t="s">
        <v>104</v>
      </c>
      <c r="C34" s="262"/>
      <c r="D34" s="261"/>
      <c r="E34" s="260" t="s">
        <v>105</v>
      </c>
      <c r="F34" s="261"/>
    </row>
    <row r="35" spans="2:6" ht="37.5" customHeight="1" x14ac:dyDescent="0.25">
      <c r="B35" s="260" t="s">
        <v>106</v>
      </c>
      <c r="C35" s="262"/>
      <c r="D35" s="261"/>
      <c r="E35" s="257"/>
      <c r="F35" s="259"/>
    </row>
    <row r="36" spans="2:6" ht="32.25" customHeight="1" x14ac:dyDescent="0.3">
      <c r="B36" s="257" t="s">
        <v>107</v>
      </c>
      <c r="C36" s="258"/>
      <c r="D36" s="259"/>
      <c r="E36" s="268"/>
      <c r="F36" s="269"/>
    </row>
    <row r="37" spans="2:6" ht="16.5" x14ac:dyDescent="0.3">
      <c r="B37" s="257"/>
      <c r="C37" s="258"/>
      <c r="D37" s="259"/>
      <c r="E37" s="266"/>
      <c r="F37" s="267"/>
    </row>
    <row r="38" spans="2:6" ht="16.5" x14ac:dyDescent="0.25">
      <c r="B38" s="257"/>
      <c r="C38" s="258"/>
      <c r="D38" s="259"/>
      <c r="E38" s="257"/>
      <c r="F38" s="259"/>
    </row>
    <row r="39" spans="2:6" ht="16.5" x14ac:dyDescent="0.25">
      <c r="B39" s="257"/>
      <c r="C39" s="258"/>
      <c r="D39" s="259"/>
      <c r="E39" s="260"/>
      <c r="F39" s="261"/>
    </row>
    <row r="40" spans="2:6" ht="16.5" x14ac:dyDescent="0.25">
      <c r="B40" s="257"/>
      <c r="C40" s="258"/>
      <c r="D40" s="259"/>
      <c r="E40" s="260"/>
      <c r="F40" s="261"/>
    </row>
    <row r="41" spans="2:6" ht="16.5" x14ac:dyDescent="0.25">
      <c r="B41" s="260"/>
      <c r="C41" s="262"/>
      <c r="D41" s="261"/>
      <c r="E41" s="260"/>
      <c r="F41" s="261"/>
    </row>
    <row r="42" spans="2:6" ht="16.5" x14ac:dyDescent="0.3">
      <c r="B42" s="263"/>
      <c r="C42" s="264"/>
      <c r="D42" s="265"/>
      <c r="E42" s="263"/>
      <c r="F42" s="265"/>
    </row>
    <row r="43" spans="2:6" ht="17.25" thickBot="1" x14ac:dyDescent="0.35">
      <c r="B43" s="252"/>
      <c r="C43" s="253"/>
      <c r="D43" s="254"/>
      <c r="E43" s="255"/>
      <c r="F43" s="256"/>
    </row>
  </sheetData>
  <mergeCells count="63">
    <mergeCell ref="B18:D18"/>
    <mergeCell ref="E18:F18"/>
    <mergeCell ref="B2:B5"/>
    <mergeCell ref="C2:E5"/>
    <mergeCell ref="C7:F7"/>
    <mergeCell ref="C8:F8"/>
    <mergeCell ref="B9:F9"/>
    <mergeCell ref="B10:F10"/>
    <mergeCell ref="B11:C11"/>
    <mergeCell ref="B12:C12"/>
    <mergeCell ref="B14:F14"/>
    <mergeCell ref="B17:D17"/>
    <mergeCell ref="E17:F17"/>
    <mergeCell ref="B19:D19"/>
    <mergeCell ref="E19:F19"/>
    <mergeCell ref="B20:D20"/>
    <mergeCell ref="E20:F20"/>
    <mergeCell ref="B21:D21"/>
    <mergeCell ref="E21:F21"/>
    <mergeCell ref="B22:D22"/>
    <mergeCell ref="E22:F22"/>
    <mergeCell ref="B23:D23"/>
    <mergeCell ref="E23:F23"/>
    <mergeCell ref="B24:D24"/>
    <mergeCell ref="E24:F24"/>
    <mergeCell ref="B25:D25"/>
    <mergeCell ref="E25:F25"/>
    <mergeCell ref="B26:D26"/>
    <mergeCell ref="E26:F26"/>
    <mergeCell ref="B27:D27"/>
    <mergeCell ref="E27:F27"/>
    <mergeCell ref="B28:D28"/>
    <mergeCell ref="E28:F28"/>
    <mergeCell ref="B29:D29"/>
    <mergeCell ref="E29:F29"/>
    <mergeCell ref="B30:D30"/>
    <mergeCell ref="E30:F30"/>
    <mergeCell ref="B31:D31"/>
    <mergeCell ref="E31:F31"/>
    <mergeCell ref="B32:D32"/>
    <mergeCell ref="E32:F32"/>
    <mergeCell ref="B33:D33"/>
    <mergeCell ref="E33:F33"/>
    <mergeCell ref="B34:D34"/>
    <mergeCell ref="E34:F34"/>
    <mergeCell ref="B35:D35"/>
    <mergeCell ref="E35:F35"/>
    <mergeCell ref="B36:D36"/>
    <mergeCell ref="E36:F36"/>
    <mergeCell ref="B37:D37"/>
    <mergeCell ref="E37:F37"/>
    <mergeCell ref="B38:D38"/>
    <mergeCell ref="E38:F38"/>
    <mergeCell ref="B39:D39"/>
    <mergeCell ref="E39:F39"/>
    <mergeCell ref="B43:D43"/>
    <mergeCell ref="E43:F43"/>
    <mergeCell ref="B40:D40"/>
    <mergeCell ref="E40:F40"/>
    <mergeCell ref="B41:D41"/>
    <mergeCell ref="E41:F41"/>
    <mergeCell ref="B42:D42"/>
    <mergeCell ref="E42:F42"/>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165DA522-5364-40A8-8309-F37B1ED7FDCB}">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Q75"/>
  <sheetViews>
    <sheetView tabSelected="1" topLeftCell="P1" zoomScale="70" zoomScaleNormal="70" workbookViewId="0">
      <selection activeCell="AE7" sqref="AE7"/>
    </sheetView>
  </sheetViews>
  <sheetFormatPr baseColWidth="10" defaultColWidth="11.42578125" defaultRowHeight="16.5" x14ac:dyDescent="0.3"/>
  <cols>
    <col min="1" max="1" width="4" style="2" bestFit="1" customWidth="1"/>
    <col min="2" max="2" width="14.140625" style="2" customWidth="1"/>
    <col min="3" max="3" width="18.28515625" style="2" customWidth="1"/>
    <col min="4" max="4" width="30.85546875" style="2" customWidth="1"/>
    <col min="5" max="5" width="38.140625" style="1" customWidth="1"/>
    <col min="6" max="6" width="19" style="4"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1" customWidth="1"/>
    <col min="16" max="16" width="43.5703125" style="175"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43.5703125" style="1" customWidth="1"/>
    <col min="32" max="32" width="21.1406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7"/>
      <c r="B1" s="398"/>
      <c r="C1" s="398"/>
      <c r="D1" s="399"/>
      <c r="E1" s="373" t="s">
        <v>108</v>
      </c>
      <c r="F1" s="374"/>
      <c r="G1" s="374"/>
      <c r="H1" s="374"/>
      <c r="I1" s="374"/>
      <c r="J1" s="374"/>
      <c r="K1" s="374"/>
      <c r="L1" s="374"/>
      <c r="M1" s="374"/>
      <c r="N1" s="374"/>
      <c r="O1" s="374"/>
      <c r="P1" s="374"/>
      <c r="Q1" s="374"/>
      <c r="R1" s="374"/>
      <c r="S1" s="374"/>
      <c r="T1" s="374"/>
      <c r="U1" s="374"/>
      <c r="V1" s="374"/>
      <c r="W1" s="374"/>
      <c r="X1" s="374"/>
      <c r="Y1" s="374"/>
      <c r="Z1" s="374"/>
      <c r="AA1" s="374"/>
      <c r="AB1" s="374"/>
      <c r="AC1" s="374"/>
      <c r="AD1" s="374"/>
      <c r="AE1" s="374"/>
      <c r="AF1" s="374"/>
      <c r="AG1" s="374"/>
      <c r="AH1" s="374"/>
      <c r="AI1" s="375"/>
      <c r="AJ1" s="368" t="s">
        <v>109</v>
      </c>
      <c r="AK1" s="369"/>
    </row>
    <row r="2" spans="1:69" ht="15" customHeight="1" x14ac:dyDescent="0.3">
      <c r="A2" s="400"/>
      <c r="B2" s="401"/>
      <c r="C2" s="401"/>
      <c r="D2" s="402"/>
      <c r="E2" s="376"/>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8"/>
      <c r="AJ2" s="370" t="s">
        <v>110</v>
      </c>
      <c r="AK2" s="371"/>
    </row>
    <row r="3" spans="1:69" ht="15" customHeight="1" x14ac:dyDescent="0.3">
      <c r="A3" s="400"/>
      <c r="B3" s="401"/>
      <c r="C3" s="401"/>
      <c r="D3" s="402"/>
      <c r="E3" s="376"/>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8"/>
      <c r="AJ3" s="370" t="s">
        <v>111</v>
      </c>
      <c r="AK3" s="372"/>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row>
    <row r="4" spans="1:69" ht="15" customHeight="1" x14ac:dyDescent="0.3">
      <c r="A4" s="403"/>
      <c r="B4" s="404"/>
      <c r="C4" s="404"/>
      <c r="D4" s="405"/>
      <c r="E4" s="379"/>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c r="AI4" s="381"/>
      <c r="AJ4" s="368" t="s">
        <v>112</v>
      </c>
      <c r="AK4" s="369"/>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row>
    <row r="5" spans="1:69" ht="16.5" customHeight="1" x14ac:dyDescent="0.3">
      <c r="A5" s="26"/>
      <c r="B5" s="27"/>
      <c r="C5" s="26"/>
      <c r="D5" s="26"/>
      <c r="E5" s="7"/>
      <c r="F5" s="25"/>
      <c r="G5" s="7"/>
      <c r="H5" s="7"/>
      <c r="I5" s="7"/>
      <c r="J5" s="7"/>
      <c r="K5" s="7"/>
      <c r="L5" s="7"/>
      <c r="M5" s="7"/>
      <c r="N5" s="7"/>
      <c r="O5" s="7"/>
      <c r="P5" s="174"/>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row>
    <row r="6" spans="1:69" ht="26.25" customHeight="1" x14ac:dyDescent="0.3">
      <c r="A6" s="427" t="s">
        <v>113</v>
      </c>
      <c r="B6" s="428"/>
      <c r="C6" s="406" t="s">
        <v>78</v>
      </c>
      <c r="D6" s="407"/>
      <c r="E6" s="407"/>
      <c r="F6" s="407"/>
      <c r="G6" s="407"/>
      <c r="H6" s="407"/>
      <c r="I6" s="407"/>
      <c r="J6" s="407"/>
      <c r="K6" s="407"/>
      <c r="L6" s="407"/>
      <c r="M6" s="407"/>
      <c r="N6" s="408"/>
      <c r="O6" s="390"/>
      <c r="P6" s="390"/>
      <c r="Q6" s="390"/>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row>
    <row r="7" spans="1:69" ht="45.75" customHeight="1" x14ac:dyDescent="0.3">
      <c r="A7" s="427" t="s">
        <v>114</v>
      </c>
      <c r="B7" s="428"/>
      <c r="C7" s="436" t="s">
        <v>86</v>
      </c>
      <c r="D7" s="437"/>
      <c r="E7" s="437"/>
      <c r="F7" s="437"/>
      <c r="G7" s="437"/>
      <c r="H7" s="437"/>
      <c r="I7" s="437"/>
      <c r="J7" s="437"/>
      <c r="K7" s="437"/>
      <c r="L7" s="437"/>
      <c r="M7" s="437"/>
      <c r="N7" s="438"/>
      <c r="O7" s="7"/>
      <c r="P7" s="174"/>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row>
    <row r="8" spans="1:69" ht="63" customHeight="1" x14ac:dyDescent="0.3">
      <c r="A8" s="427" t="s">
        <v>115</v>
      </c>
      <c r="B8" s="428"/>
      <c r="C8" s="436" t="s">
        <v>80</v>
      </c>
      <c r="D8" s="437"/>
      <c r="E8" s="437"/>
      <c r="F8" s="437"/>
      <c r="G8" s="437"/>
      <c r="H8" s="437"/>
      <c r="I8" s="437"/>
      <c r="J8" s="437"/>
      <c r="K8" s="437"/>
      <c r="L8" s="437"/>
      <c r="M8" s="437"/>
      <c r="N8" s="438"/>
      <c r="O8" s="7"/>
      <c r="P8" s="174"/>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row>
    <row r="9" spans="1:69" x14ac:dyDescent="0.3">
      <c r="A9" s="391" t="s">
        <v>116</v>
      </c>
      <c r="B9" s="392"/>
      <c r="C9" s="392"/>
      <c r="D9" s="392"/>
      <c r="E9" s="392"/>
      <c r="F9" s="392"/>
      <c r="G9" s="393"/>
      <c r="H9" s="391" t="s">
        <v>117</v>
      </c>
      <c r="I9" s="392"/>
      <c r="J9" s="392"/>
      <c r="K9" s="392"/>
      <c r="L9" s="392"/>
      <c r="M9" s="392"/>
      <c r="N9" s="393"/>
      <c r="O9" s="391" t="s">
        <v>118</v>
      </c>
      <c r="P9" s="392"/>
      <c r="Q9" s="392"/>
      <c r="R9" s="392"/>
      <c r="S9" s="392"/>
      <c r="T9" s="392"/>
      <c r="U9" s="392"/>
      <c r="V9" s="392"/>
      <c r="W9" s="393"/>
      <c r="X9" s="391" t="s">
        <v>119</v>
      </c>
      <c r="Y9" s="392"/>
      <c r="Z9" s="392"/>
      <c r="AA9" s="392"/>
      <c r="AB9" s="392"/>
      <c r="AC9" s="392"/>
      <c r="AD9" s="393"/>
      <c r="AE9" s="391" t="s">
        <v>120</v>
      </c>
      <c r="AF9" s="392"/>
      <c r="AG9" s="392"/>
      <c r="AH9" s="392"/>
      <c r="AI9" s="392"/>
      <c r="AJ9" s="392"/>
      <c r="AK9" s="393"/>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row>
    <row r="10" spans="1:69" ht="16.5" customHeight="1" x14ac:dyDescent="0.3">
      <c r="A10" s="429" t="s">
        <v>121</v>
      </c>
      <c r="B10" s="432" t="s">
        <v>23</v>
      </c>
      <c r="C10" s="389" t="s">
        <v>25</v>
      </c>
      <c r="D10" s="389" t="s">
        <v>27</v>
      </c>
      <c r="E10" s="431" t="s">
        <v>29</v>
      </c>
      <c r="F10" s="388" t="s">
        <v>31</v>
      </c>
      <c r="G10" s="389" t="s">
        <v>122</v>
      </c>
      <c r="H10" s="455" t="s">
        <v>123</v>
      </c>
      <c r="I10" s="456" t="s">
        <v>124</v>
      </c>
      <c r="J10" s="388" t="s">
        <v>125</v>
      </c>
      <c r="K10" s="388" t="s">
        <v>126</v>
      </c>
      <c r="L10" s="458" t="s">
        <v>127</v>
      </c>
      <c r="M10" s="456" t="s">
        <v>124</v>
      </c>
      <c r="N10" s="389" t="s">
        <v>37</v>
      </c>
      <c r="O10" s="434" t="s">
        <v>128</v>
      </c>
      <c r="P10" s="433" t="s">
        <v>39</v>
      </c>
      <c r="Q10" s="388" t="s">
        <v>41</v>
      </c>
      <c r="R10" s="433" t="s">
        <v>129</v>
      </c>
      <c r="S10" s="433"/>
      <c r="T10" s="433"/>
      <c r="U10" s="433"/>
      <c r="V10" s="433"/>
      <c r="W10" s="433"/>
      <c r="X10" s="439" t="s">
        <v>130</v>
      </c>
      <c r="Y10" s="439" t="s">
        <v>131</v>
      </c>
      <c r="Z10" s="439" t="s">
        <v>124</v>
      </c>
      <c r="AA10" s="439" t="s">
        <v>132</v>
      </c>
      <c r="AB10" s="439" t="s">
        <v>124</v>
      </c>
      <c r="AC10" s="439" t="s">
        <v>133</v>
      </c>
      <c r="AD10" s="434" t="s">
        <v>57</v>
      </c>
      <c r="AE10" s="433" t="s">
        <v>120</v>
      </c>
      <c r="AF10" s="433" t="s">
        <v>134</v>
      </c>
      <c r="AG10" s="433" t="s">
        <v>135</v>
      </c>
      <c r="AH10" s="388" t="s">
        <v>136</v>
      </c>
      <c r="AI10" s="433" t="s">
        <v>137</v>
      </c>
      <c r="AJ10" s="433" t="s">
        <v>138</v>
      </c>
      <c r="AK10" s="433" t="s">
        <v>61</v>
      </c>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row>
    <row r="11" spans="1:69" s="3" customFormat="1" ht="94.5" customHeight="1" x14ac:dyDescent="0.25">
      <c r="A11" s="430"/>
      <c r="B11" s="432"/>
      <c r="C11" s="433"/>
      <c r="D11" s="433"/>
      <c r="E11" s="432"/>
      <c r="F11" s="389"/>
      <c r="G11" s="433"/>
      <c r="H11" s="389"/>
      <c r="I11" s="457"/>
      <c r="J11" s="389"/>
      <c r="K11" s="389"/>
      <c r="L11" s="457"/>
      <c r="M11" s="457"/>
      <c r="N11" s="433"/>
      <c r="O11" s="435"/>
      <c r="P11" s="433"/>
      <c r="Q11" s="389"/>
      <c r="R11" s="6" t="s">
        <v>139</v>
      </c>
      <c r="S11" s="6" t="s">
        <v>140</v>
      </c>
      <c r="T11" s="6" t="s">
        <v>141</v>
      </c>
      <c r="U11" s="6" t="s">
        <v>142</v>
      </c>
      <c r="V11" s="6" t="s">
        <v>143</v>
      </c>
      <c r="W11" s="6" t="s">
        <v>144</v>
      </c>
      <c r="X11" s="439"/>
      <c r="Y11" s="439"/>
      <c r="Z11" s="439"/>
      <c r="AA11" s="439"/>
      <c r="AB11" s="439"/>
      <c r="AC11" s="439"/>
      <c r="AD11" s="435"/>
      <c r="AE11" s="433"/>
      <c r="AF11" s="433"/>
      <c r="AG11" s="433"/>
      <c r="AH11" s="389"/>
      <c r="AI11" s="433"/>
      <c r="AJ11" s="433"/>
      <c r="AK11" s="433"/>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row>
    <row r="12" spans="1:69" s="3" customFormat="1" ht="94.5" customHeight="1" x14ac:dyDescent="0.25">
      <c r="A12" s="335">
        <v>1</v>
      </c>
      <c r="B12" s="338" t="s">
        <v>145</v>
      </c>
      <c r="C12" s="338" t="s">
        <v>146</v>
      </c>
      <c r="D12" s="341" t="s">
        <v>147</v>
      </c>
      <c r="E12" s="341" t="s">
        <v>148</v>
      </c>
      <c r="F12" s="338" t="s">
        <v>149</v>
      </c>
      <c r="G12" s="344">
        <v>155</v>
      </c>
      <c r="H12" s="347" t="str">
        <f>IF(G12&lt;=0,"",IF(G12&lt;=2,"Muy Baja",IF(G12&lt;=24,"Baja",IF(G12&lt;=500,"Media",IF(G12&lt;=5000,"Alta","Muy Alta")))))</f>
        <v>Media</v>
      </c>
      <c r="I12" s="350">
        <f>IF(H12="","",IF(H12="Muy Baja",0.2,IF(H12="Baja",0.4,IF(H12="Media",0.6,IF(H12="Alta",0.8,IF(H12="Muy Alta",1,))))))</f>
        <v>0.6</v>
      </c>
      <c r="J12" s="449" t="s">
        <v>150</v>
      </c>
      <c r="K12" s="350"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47" t="str">
        <f>IF(OR(K12='Tabla Impacto'!$C$11,K12='Tabla Impacto'!$D$11),"Leve",IF(OR(K12='Tabla Impacto'!$C$12,K12='Tabla Impacto'!$D$12),"Menor",IF(OR(K12='Tabla Impacto'!$C$13,K12='Tabla Impacto'!$D$13),"Moderado",IF(OR(K12='Tabla Impacto'!$C$14,K12='Tabla Impacto'!$D$14),"Mayor",IF(OR(K12='Tabla Impacto'!$C$15,K12='Tabla Impacto'!$D$15),"Catastrófico","")))))</f>
        <v>Moderado</v>
      </c>
      <c r="M12" s="350">
        <f>IF(L12="","",IF(L12="Leve",0.2,IF(L12="Menor",0.4,IF(L12="Moderado",0.6,IF(L12="Mayor",0.8,IF(L12="Catastrófico",1,))))))</f>
        <v>0.6</v>
      </c>
      <c r="N12" s="452"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341">
        <v>1</v>
      </c>
      <c r="P12" s="459" t="s">
        <v>151</v>
      </c>
      <c r="Q12" s="461" t="str">
        <f>IF(OR(R12="Preventivo",R12="Detectivo"),"Probabilidad",IF(R12="Correctivo","Impacto",""))</f>
        <v>Probabilidad</v>
      </c>
      <c r="R12" s="447" t="s">
        <v>152</v>
      </c>
      <c r="S12" s="447" t="s">
        <v>153</v>
      </c>
      <c r="T12" s="350" t="str">
        <f>IF(AND(R12="Preventivo",S12="Automático"),"50%",IF(AND(R12="Preventivo",S12="Manual"),"40%",IF(AND(R12="Detectivo",S12="Automático"),"40%",IF(AND(R12="Detectivo",S12="Manual"),"30%",IF(AND(R12="Correctivo",S12="Automático"),"35%",IF(AND(R12="Correctivo",S12="Manual"),"25%",""))))))</f>
        <v>40%</v>
      </c>
      <c r="U12" s="447" t="s">
        <v>154</v>
      </c>
      <c r="V12" s="447" t="s">
        <v>155</v>
      </c>
      <c r="W12" s="447" t="s">
        <v>156</v>
      </c>
      <c r="X12" s="443">
        <f>IFERROR(IF(Q12="Probabilidad",(I12-(+I12*T12)),IF(Q12="Impacto",I12,"")),"")</f>
        <v>0.36</v>
      </c>
      <c r="Y12" s="445" t="str">
        <f>IFERROR(IF(X12="","",IF(X12&lt;=0.2,"Muy Baja",IF(X12&lt;=0.4,"Baja",IF(X12&lt;=0.6,"Media",IF(X12&lt;=0.8,"Alta","Muy Alta"))))),"")</f>
        <v>Baja</v>
      </c>
      <c r="Z12" s="350">
        <f>+X12</f>
        <v>0.36</v>
      </c>
      <c r="AA12" s="445" t="str">
        <f>IFERROR(IF(AB12="","",IF(AB12&lt;=0.2,"Leve",IF(AB12&lt;=0.4,"Menor",IF(AB12&lt;=0.6,"Moderado",IF(AB12&lt;=0.8,"Mayor","Catastrófico"))))),"")</f>
        <v>Moderado</v>
      </c>
      <c r="AB12" s="350">
        <f>IFERROR(IF(Q12="Impacto",(M12-(+M12*T12)),IF(Q12="Probabilidad",M12,"")),"")</f>
        <v>0.6</v>
      </c>
      <c r="AC12" s="44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447" t="s">
        <v>157</v>
      </c>
      <c r="AE12" s="177" t="s">
        <v>158</v>
      </c>
      <c r="AF12" s="177" t="s">
        <v>159</v>
      </c>
      <c r="AG12" s="196">
        <v>45292</v>
      </c>
      <c r="AH12" s="183">
        <v>45642</v>
      </c>
      <c r="AI12" s="192"/>
      <c r="AJ12" s="192"/>
      <c r="AK12" s="197"/>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row>
    <row r="13" spans="1:69" s="187" customFormat="1" ht="89.25" customHeight="1" x14ac:dyDescent="0.25">
      <c r="A13" s="336"/>
      <c r="B13" s="339"/>
      <c r="C13" s="339"/>
      <c r="D13" s="342"/>
      <c r="E13" s="342"/>
      <c r="F13" s="339"/>
      <c r="G13" s="345"/>
      <c r="H13" s="348"/>
      <c r="I13" s="351"/>
      <c r="J13" s="450"/>
      <c r="K13" s="351"/>
      <c r="L13" s="348"/>
      <c r="M13" s="351"/>
      <c r="N13" s="453"/>
      <c r="O13" s="343"/>
      <c r="P13" s="460"/>
      <c r="Q13" s="462"/>
      <c r="R13" s="448"/>
      <c r="S13" s="448"/>
      <c r="T13" s="352"/>
      <c r="U13" s="448"/>
      <c r="V13" s="448"/>
      <c r="W13" s="448"/>
      <c r="X13" s="444"/>
      <c r="Y13" s="446"/>
      <c r="Z13" s="352"/>
      <c r="AA13" s="446"/>
      <c r="AB13" s="352"/>
      <c r="AC13" s="446"/>
      <c r="AD13" s="448"/>
      <c r="AE13" s="168" t="s">
        <v>160</v>
      </c>
      <c r="AF13" s="168" t="s">
        <v>159</v>
      </c>
      <c r="AG13" s="196">
        <v>45383</v>
      </c>
      <c r="AH13" s="183">
        <v>45642</v>
      </c>
      <c r="AI13" s="184"/>
      <c r="AJ13" s="117"/>
      <c r="AK13" s="185"/>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6"/>
      <c r="BK13" s="186"/>
      <c r="BL13" s="186"/>
      <c r="BM13" s="186"/>
      <c r="BN13" s="186"/>
      <c r="BO13" s="186"/>
      <c r="BP13" s="186"/>
      <c r="BQ13" s="186"/>
    </row>
    <row r="14" spans="1:69" s="190" customFormat="1" ht="18" customHeight="1" x14ac:dyDescent="0.3">
      <c r="A14" s="336"/>
      <c r="B14" s="339"/>
      <c r="C14" s="339"/>
      <c r="D14" s="342"/>
      <c r="E14" s="342"/>
      <c r="F14" s="339"/>
      <c r="G14" s="345"/>
      <c r="H14" s="348"/>
      <c r="I14" s="351"/>
      <c r="J14" s="450"/>
      <c r="K14" s="351"/>
      <c r="L14" s="348"/>
      <c r="M14" s="351"/>
      <c r="N14" s="453"/>
      <c r="O14" s="177">
        <v>2</v>
      </c>
      <c r="P14" s="171"/>
      <c r="Q14" s="178"/>
      <c r="R14" s="179"/>
      <c r="S14" s="179"/>
      <c r="T14" s="180"/>
      <c r="U14" s="179"/>
      <c r="V14" s="179"/>
      <c r="W14" s="179"/>
      <c r="X14" s="181"/>
      <c r="Y14" s="157"/>
      <c r="Z14" s="176"/>
      <c r="AA14" s="157"/>
      <c r="AB14" s="176"/>
      <c r="AC14" s="157"/>
      <c r="AD14" s="182"/>
      <c r="AE14" s="168"/>
      <c r="AF14" s="168"/>
      <c r="AG14" s="183"/>
      <c r="AH14" s="183"/>
      <c r="AI14" s="188"/>
      <c r="AJ14" s="113"/>
      <c r="AK14" s="15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row>
    <row r="15" spans="1:69" ht="18" customHeight="1" x14ac:dyDescent="0.3">
      <c r="A15" s="336"/>
      <c r="B15" s="339"/>
      <c r="C15" s="339"/>
      <c r="D15" s="342"/>
      <c r="E15" s="342"/>
      <c r="F15" s="339"/>
      <c r="G15" s="345"/>
      <c r="H15" s="348"/>
      <c r="I15" s="351"/>
      <c r="J15" s="450"/>
      <c r="K15" s="351"/>
      <c r="L15" s="348"/>
      <c r="M15" s="351"/>
      <c r="N15" s="453"/>
      <c r="O15" s="104">
        <v>3</v>
      </c>
      <c r="P15" s="172"/>
      <c r="Q15" s="105"/>
      <c r="R15" s="106"/>
      <c r="S15" s="106"/>
      <c r="T15" s="107"/>
      <c r="U15" s="116"/>
      <c r="V15" s="116"/>
      <c r="W15" s="116"/>
      <c r="X15" s="108"/>
      <c r="Y15" s="109"/>
      <c r="Z15" s="110"/>
      <c r="AA15" s="109"/>
      <c r="AB15" s="110"/>
      <c r="AC15" s="111"/>
      <c r="AD15" s="112"/>
      <c r="AE15" s="113"/>
      <c r="AF15" s="114"/>
      <c r="AG15" s="115"/>
      <c r="AH15" s="115"/>
      <c r="AI15" s="115"/>
      <c r="AJ15" s="113"/>
      <c r="AK15" s="114"/>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row>
    <row r="16" spans="1:69" ht="18" customHeight="1" x14ac:dyDescent="0.3">
      <c r="A16" s="336"/>
      <c r="B16" s="339"/>
      <c r="C16" s="339"/>
      <c r="D16" s="342"/>
      <c r="E16" s="342"/>
      <c r="F16" s="339"/>
      <c r="G16" s="345"/>
      <c r="H16" s="348"/>
      <c r="I16" s="351"/>
      <c r="J16" s="450"/>
      <c r="K16" s="351"/>
      <c r="L16" s="348"/>
      <c r="M16" s="351"/>
      <c r="N16" s="453"/>
      <c r="O16" s="104">
        <v>4</v>
      </c>
      <c r="P16" s="171"/>
      <c r="Q16" s="105"/>
      <c r="R16" s="106"/>
      <c r="S16" s="106"/>
      <c r="T16" s="107"/>
      <c r="U16" s="106"/>
      <c r="V16" s="106"/>
      <c r="W16" s="106"/>
      <c r="X16" s="108"/>
      <c r="Y16" s="109"/>
      <c r="Z16" s="110"/>
      <c r="AA16" s="109"/>
      <c r="AB16" s="110"/>
      <c r="AC16" s="111"/>
      <c r="AD16" s="112"/>
      <c r="AE16" s="113"/>
      <c r="AF16" s="114"/>
      <c r="AG16" s="115"/>
      <c r="AH16" s="115"/>
      <c r="AI16" s="115"/>
      <c r="AJ16" s="113"/>
      <c r="AK16" s="114"/>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row>
    <row r="17" spans="1:69" ht="18" customHeight="1" x14ac:dyDescent="0.3">
      <c r="A17" s="336"/>
      <c r="B17" s="339"/>
      <c r="C17" s="339"/>
      <c r="D17" s="342"/>
      <c r="E17" s="342"/>
      <c r="F17" s="339"/>
      <c r="G17" s="345"/>
      <c r="H17" s="348"/>
      <c r="I17" s="351"/>
      <c r="J17" s="450"/>
      <c r="K17" s="351"/>
      <c r="L17" s="348"/>
      <c r="M17" s="351"/>
      <c r="N17" s="453"/>
      <c r="O17" s="104">
        <v>5</v>
      </c>
      <c r="P17" s="171"/>
      <c r="Q17" s="105" t="str">
        <f>IF(OR(R17="Preventivo",R17="Detectivo"),"Probabilidad",IF(R17="Correctivo","Impacto",""))</f>
        <v/>
      </c>
      <c r="R17" s="106"/>
      <c r="S17" s="106"/>
      <c r="T17" s="107" t="str">
        <f t="shared" ref="T17:T18" si="0">IF(AND(R17="Preventivo",S17="Automático"),"50%",IF(AND(R17="Preventivo",S17="Manual"),"40%",IF(AND(R17="Detectivo",S17="Automático"),"40%",IF(AND(R17="Detectivo",S17="Manual"),"30%",IF(AND(R17="Correctivo",S17="Automático"),"35%",IF(AND(R17="Correctivo",S17="Manual"),"25%",""))))))</f>
        <v/>
      </c>
      <c r="U17" s="106"/>
      <c r="V17" s="106"/>
      <c r="W17" s="106"/>
      <c r="X17" s="108" t="str">
        <f>IFERROR(IF(AND(Q16="Probabilidad",Q17="Probabilidad"),(Z16-(+Z16*T17)),IF(AND(Q16="Impacto",Q17="Probabilidad"),(Z15-(+Z15*T17)),IF(Q17="Impacto",Z16,""))),"")</f>
        <v/>
      </c>
      <c r="Y17" s="109" t="str">
        <f t="shared" ref="Y17:Y72" si="1">IFERROR(IF(X17="","",IF(X17&lt;=0.2,"Muy Baja",IF(X17&lt;=0.4,"Baja",IF(X17&lt;=0.6,"Media",IF(X17&lt;=0.8,"Alta","Muy Alta"))))),"")</f>
        <v/>
      </c>
      <c r="Z17" s="110" t="str">
        <f t="shared" ref="Z17:Z18" si="2">+X17</f>
        <v/>
      </c>
      <c r="AA17" s="109" t="str">
        <f t="shared" ref="AA17:AA72" si="3">IFERROR(IF(AB17="","",IF(AB17&lt;=0.2,"Leve",IF(AB17&lt;=0.4,"Menor",IF(AB17&lt;=0.6,"Moderado",IF(AB17&lt;=0.8,"Mayor","Catastrófico"))))),"")</f>
        <v/>
      </c>
      <c r="AB17" s="110" t="str">
        <f>IFERROR(IF(AND(Q16="Impacto",Q17="Impacto"),(AB16-(+AB16*T17)),IF(AND(Q16="Probabilidad",Q17="Impacto"),(AB15-(+AB15*T17)),IF(Q17="Probabilidad",AB16,""))),"")</f>
        <v/>
      </c>
      <c r="AC17" s="111" t="str">
        <f t="shared" ref="AC17:AC18" si="4">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12"/>
      <c r="AE17" s="113"/>
      <c r="AF17" s="114"/>
      <c r="AG17" s="115"/>
      <c r="AH17" s="115"/>
      <c r="AI17" s="115"/>
      <c r="AJ17" s="113"/>
      <c r="AK17" s="114"/>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row>
    <row r="18" spans="1:69" ht="18" customHeight="1" x14ac:dyDescent="0.3">
      <c r="A18" s="337"/>
      <c r="B18" s="340"/>
      <c r="C18" s="340"/>
      <c r="D18" s="343"/>
      <c r="E18" s="343"/>
      <c r="F18" s="340"/>
      <c r="G18" s="346"/>
      <c r="H18" s="349"/>
      <c r="I18" s="352"/>
      <c r="J18" s="451"/>
      <c r="K18" s="352"/>
      <c r="L18" s="349"/>
      <c r="M18" s="352"/>
      <c r="N18" s="454"/>
      <c r="O18" s="104">
        <v>6</v>
      </c>
      <c r="P18" s="171"/>
      <c r="Q18" s="105" t="str">
        <f t="shared" ref="Q18" si="5">IF(OR(R18="Preventivo",R18="Detectivo"),"Probabilidad",IF(R18="Correctivo","Impacto",""))</f>
        <v/>
      </c>
      <c r="R18" s="106"/>
      <c r="S18" s="106"/>
      <c r="T18" s="107" t="str">
        <f t="shared" si="0"/>
        <v/>
      </c>
      <c r="U18" s="106"/>
      <c r="V18" s="106"/>
      <c r="W18" s="106"/>
      <c r="X18" s="108" t="str">
        <f>IFERROR(IF(AND(Q17="Probabilidad",Q18="Probabilidad"),(Z17-(+Z17*T18)),IF(AND(Q17="Impacto",Q18="Probabilidad"),(Z16-(+Z16*T18)),IF(Q18="Impacto",Z17,""))),"")</f>
        <v/>
      </c>
      <c r="Y18" s="109" t="str">
        <f t="shared" si="1"/>
        <v/>
      </c>
      <c r="Z18" s="110" t="str">
        <f t="shared" si="2"/>
        <v/>
      </c>
      <c r="AA18" s="109" t="str">
        <f t="shared" si="3"/>
        <v/>
      </c>
      <c r="AB18" s="110" t="str">
        <f>IFERROR(IF(AND(Q17="Impacto",Q18="Impacto"),(AB17-(+AB17*T18)),IF(AND(Q17="Probabilidad",Q18="Impacto"),(AB16-(+AB16*T18)),IF(Q18="Probabilidad",AB17,""))),"")</f>
        <v/>
      </c>
      <c r="AC18" s="111" t="str">
        <f t="shared" si="4"/>
        <v/>
      </c>
      <c r="AD18" s="112"/>
      <c r="AE18" s="113"/>
      <c r="AF18" s="114"/>
      <c r="AG18" s="115"/>
      <c r="AH18" s="115"/>
      <c r="AI18" s="115"/>
      <c r="AJ18" s="113"/>
      <c r="AK18" s="114"/>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ht="141" customHeight="1" x14ac:dyDescent="0.3">
      <c r="A19" s="335">
        <v>2</v>
      </c>
      <c r="B19" s="412" t="s">
        <v>260</v>
      </c>
      <c r="C19" s="412" t="s">
        <v>146</v>
      </c>
      <c r="D19" s="412" t="s">
        <v>278</v>
      </c>
      <c r="E19" s="424" t="s">
        <v>274</v>
      </c>
      <c r="F19" s="412" t="s">
        <v>149</v>
      </c>
      <c r="G19" s="415">
        <v>478</v>
      </c>
      <c r="H19" s="347" t="s">
        <v>186</v>
      </c>
      <c r="I19" s="394"/>
      <c r="J19" s="421" t="s">
        <v>150</v>
      </c>
      <c r="K19" s="394" t="s">
        <v>150</v>
      </c>
      <c r="L19" s="418" t="s">
        <v>170</v>
      </c>
      <c r="M19" s="394">
        <v>0.6</v>
      </c>
      <c r="N19" s="452" t="s">
        <v>170</v>
      </c>
      <c r="O19" s="104">
        <v>1</v>
      </c>
      <c r="P19" s="171" t="s">
        <v>275</v>
      </c>
      <c r="Q19" s="198" t="str">
        <f>IF(OR(R19="Preventivo",R19="Detectivo"),"Probabilidad",IF(R19="Correctivo","Impacto",""))</f>
        <v>Probabilidad</v>
      </c>
      <c r="R19" s="161" t="s">
        <v>152</v>
      </c>
      <c r="S19" s="161" t="s">
        <v>153</v>
      </c>
      <c r="T19" s="162" t="str">
        <f>IF(AND(R19="Preventivo",S19="Automático"),"50%",IF(AND(R19="Preventivo",S19="Manual"),"40%",IF(AND(R19="Detectivo",S19="Automático"),"40%",IF(AND(R19="Detectivo",S19="Manual"),"30%",IF(AND(R19="Correctivo",S19="Automático"),"35%",IF(AND(R19="Correctivo",S19="Manual"),"25%",""))))))</f>
        <v>40%</v>
      </c>
      <c r="U19" s="161" t="s">
        <v>154</v>
      </c>
      <c r="V19" s="161" t="s">
        <v>155</v>
      </c>
      <c r="W19" s="161" t="s">
        <v>156</v>
      </c>
      <c r="X19" s="156">
        <v>0.36</v>
      </c>
      <c r="Y19" s="199" t="str">
        <f>IFERROR(IF(X19="","",IF(X19&lt;=0.2,"Muy Baja",IF(X19&lt;=0.4,"Baja",IF(X19&lt;=0.6,"Media",IF(X19&lt;=0.8,"Alta","Muy Alta"))))),"")</f>
        <v>Baja</v>
      </c>
      <c r="Z19" s="164">
        <v>0.36</v>
      </c>
      <c r="AA19" s="163" t="s">
        <v>170</v>
      </c>
      <c r="AB19" s="164">
        <v>0.6</v>
      </c>
      <c r="AC19" s="165" t="s">
        <v>279</v>
      </c>
      <c r="AD19" s="166" t="s">
        <v>157</v>
      </c>
      <c r="AE19" s="159" t="s">
        <v>276</v>
      </c>
      <c r="AF19" s="159" t="s">
        <v>277</v>
      </c>
      <c r="AG19" s="160">
        <v>45597</v>
      </c>
      <c r="AH19" s="160">
        <v>45641</v>
      </c>
      <c r="AI19" s="115"/>
      <c r="AJ19" s="113"/>
      <c r="AK19" s="114"/>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x14ac:dyDescent="0.3">
      <c r="A20" s="336"/>
      <c r="B20" s="413"/>
      <c r="C20" s="413"/>
      <c r="D20" s="413"/>
      <c r="E20" s="425"/>
      <c r="F20" s="413"/>
      <c r="G20" s="416"/>
      <c r="H20" s="348"/>
      <c r="I20" s="395"/>
      <c r="J20" s="422"/>
      <c r="K20" s="395"/>
      <c r="L20" s="419"/>
      <c r="M20" s="395"/>
      <c r="N20" s="453"/>
      <c r="O20" s="104">
        <v>2</v>
      </c>
      <c r="P20" s="171"/>
      <c r="Q20" s="613"/>
      <c r="R20" s="161"/>
      <c r="S20" s="161"/>
      <c r="T20" s="612"/>
      <c r="U20" s="161"/>
      <c r="V20" s="161"/>
      <c r="W20" s="161"/>
      <c r="X20" s="156"/>
      <c r="Y20" s="614"/>
      <c r="Z20" s="164"/>
      <c r="AA20" s="163"/>
      <c r="AB20" s="164"/>
      <c r="AC20" s="165"/>
      <c r="AD20" s="166"/>
      <c r="AE20" s="168"/>
      <c r="AF20" s="168"/>
      <c r="AG20" s="169"/>
      <c r="AH20" s="169"/>
      <c r="AI20" s="115"/>
      <c r="AJ20" s="113"/>
      <c r="AK20" s="114"/>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ht="18" customHeight="1" x14ac:dyDescent="0.3">
      <c r="A21" s="336"/>
      <c r="B21" s="413"/>
      <c r="C21" s="413"/>
      <c r="D21" s="413"/>
      <c r="E21" s="425"/>
      <c r="F21" s="413"/>
      <c r="G21" s="416"/>
      <c r="H21" s="348"/>
      <c r="I21" s="395"/>
      <c r="J21" s="422"/>
      <c r="K21" s="395"/>
      <c r="L21" s="419"/>
      <c r="M21" s="395"/>
      <c r="N21" s="453"/>
      <c r="O21" s="104">
        <v>3</v>
      </c>
      <c r="P21" s="173"/>
      <c r="Q21" s="158" t="str">
        <f>IF(OR(R21="Preventivo",R21="Detectivo"),"Probabilidad",IF(R21="Correctivo","Impacto",""))</f>
        <v/>
      </c>
      <c r="R21" s="161"/>
      <c r="S21" s="161"/>
      <c r="T21" s="162" t="str">
        <f t="shared" ref="T21:T24" si="6">IF(AND(R21="Preventivo",S21="Automático"),"50%",IF(AND(R21="Preventivo",S21="Manual"),"40%",IF(AND(R21="Detectivo",S21="Automático"),"40%",IF(AND(R21="Detectivo",S21="Manual"),"30%",IF(AND(R21="Correctivo",S21="Automático"),"35%",IF(AND(R21="Correctivo",S21="Manual"),"25%",""))))))</f>
        <v/>
      </c>
      <c r="U21" s="161"/>
      <c r="V21" s="161"/>
      <c r="W21" s="161"/>
      <c r="X21" s="156" t="str">
        <f>IFERROR(IF(AND(Q20="Probabilidad",Q21="Probabilidad"),(Z20-(+Z20*T21)),IF(AND(Q20="Impacto",Q21="Probabilidad"),(Z19-(+Z19*T21)),IF(Q21="Impacto",Z20,""))),"")</f>
        <v/>
      </c>
      <c r="Y21" s="163" t="str">
        <f t="shared" si="1"/>
        <v/>
      </c>
      <c r="Z21" s="164" t="str">
        <f t="shared" ref="Z21:Z24" si="7">+X21</f>
        <v/>
      </c>
      <c r="AA21" s="163" t="str">
        <f t="shared" si="3"/>
        <v/>
      </c>
      <c r="AB21" s="164" t="str">
        <f>IFERROR(IF(AND(Q20="Impacto",Q21="Impacto"),(AB20-(+AB20*T21)),IF(AND(Q20="Probabilidad",Q21="Impacto"),(AB19-(+AB19*T21)),IF(Q21="Probabilidad",AB20,""))),"")</f>
        <v/>
      </c>
      <c r="AC21" s="165" t="str">
        <f t="shared" ref="AC21" si="8">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66"/>
      <c r="AE21" s="168"/>
      <c r="AF21" s="170"/>
      <c r="AG21" s="169"/>
      <c r="AH21" s="169"/>
      <c r="AI21" s="115"/>
      <c r="AJ21" s="113"/>
      <c r="AK21" s="114"/>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ht="18" customHeight="1" x14ac:dyDescent="0.3">
      <c r="A22" s="336"/>
      <c r="B22" s="413"/>
      <c r="C22" s="413"/>
      <c r="D22" s="413"/>
      <c r="E22" s="425"/>
      <c r="F22" s="413"/>
      <c r="G22" s="416"/>
      <c r="H22" s="348"/>
      <c r="I22" s="395"/>
      <c r="J22" s="422"/>
      <c r="K22" s="395"/>
      <c r="L22" s="419"/>
      <c r="M22" s="395"/>
      <c r="N22" s="453"/>
      <c r="O22" s="104">
        <v>4</v>
      </c>
      <c r="P22" s="171"/>
      <c r="Q22" s="105" t="str">
        <f t="shared" ref="Q22:Q24" si="9">IF(OR(R22="Preventivo",R22="Detectivo"),"Probabilidad",IF(R22="Correctivo","Impacto",""))</f>
        <v/>
      </c>
      <c r="R22" s="106"/>
      <c r="S22" s="106"/>
      <c r="T22" s="107" t="str">
        <f t="shared" si="6"/>
        <v/>
      </c>
      <c r="U22" s="106"/>
      <c r="V22" s="106"/>
      <c r="W22" s="106"/>
      <c r="X22" s="108" t="str">
        <f t="shared" ref="X22:X24" si="10">IFERROR(IF(AND(Q21="Probabilidad",Q22="Probabilidad"),(Z21-(+Z21*T22)),IF(AND(Q21="Impacto",Q22="Probabilidad"),(Z20-(+Z20*T22)),IF(Q22="Impacto",Z21,""))),"")</f>
        <v/>
      </c>
      <c r="Y22" s="109" t="str">
        <f t="shared" si="1"/>
        <v/>
      </c>
      <c r="Z22" s="110" t="str">
        <f t="shared" si="7"/>
        <v/>
      </c>
      <c r="AA22" s="109" t="str">
        <f t="shared" si="3"/>
        <v/>
      </c>
      <c r="AB22" s="110" t="str">
        <f t="shared" ref="AB22:AB24" si="11">IFERROR(IF(AND(Q21="Impacto",Q22="Impacto"),(AB21-(+AB21*T22)),IF(AND(Q21="Probabilidad",Q22="Impacto"),(AB20-(+AB20*T22)),IF(Q22="Probabilidad",AB21,""))),"")</f>
        <v/>
      </c>
      <c r="AC22" s="11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2"/>
      <c r="AE22" s="113"/>
      <c r="AF22" s="114"/>
      <c r="AG22" s="115"/>
      <c r="AH22" s="115"/>
      <c r="AI22" s="115"/>
      <c r="AJ22" s="113"/>
      <c r="AK22" s="114"/>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ht="18" customHeight="1" x14ac:dyDescent="0.3">
      <c r="A23" s="336"/>
      <c r="B23" s="413"/>
      <c r="C23" s="413"/>
      <c r="D23" s="413"/>
      <c r="E23" s="425"/>
      <c r="F23" s="413"/>
      <c r="G23" s="416"/>
      <c r="H23" s="348"/>
      <c r="I23" s="395"/>
      <c r="J23" s="422"/>
      <c r="K23" s="395"/>
      <c r="L23" s="419"/>
      <c r="M23" s="395"/>
      <c r="N23" s="453"/>
      <c r="O23" s="104">
        <v>5</v>
      </c>
      <c r="P23" s="171"/>
      <c r="Q23" s="105" t="str">
        <f t="shared" si="9"/>
        <v/>
      </c>
      <c r="R23" s="106"/>
      <c r="S23" s="106"/>
      <c r="T23" s="107" t="str">
        <f t="shared" si="6"/>
        <v/>
      </c>
      <c r="U23" s="106"/>
      <c r="V23" s="106"/>
      <c r="W23" s="106"/>
      <c r="X23" s="108" t="str">
        <f t="shared" si="10"/>
        <v/>
      </c>
      <c r="Y23" s="109" t="str">
        <f t="shared" si="1"/>
        <v/>
      </c>
      <c r="Z23" s="110" t="str">
        <f t="shared" si="7"/>
        <v/>
      </c>
      <c r="AA23" s="109" t="str">
        <f t="shared" si="3"/>
        <v/>
      </c>
      <c r="AB23" s="110" t="str">
        <f t="shared" si="11"/>
        <v/>
      </c>
      <c r="AC23" s="111" t="str">
        <f t="shared" ref="AC23:AC24" si="12">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12"/>
      <c r="AE23" s="113"/>
      <c r="AF23" s="114"/>
      <c r="AG23" s="115"/>
      <c r="AH23" s="115"/>
      <c r="AI23" s="115"/>
      <c r="AJ23" s="113"/>
      <c r="AK23" s="114"/>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row>
    <row r="24" spans="1:69" ht="18" customHeight="1" x14ac:dyDescent="0.3">
      <c r="A24" s="337"/>
      <c r="B24" s="414"/>
      <c r="C24" s="414"/>
      <c r="D24" s="414"/>
      <c r="E24" s="426"/>
      <c r="F24" s="414"/>
      <c r="G24" s="417"/>
      <c r="H24" s="348"/>
      <c r="I24" s="396"/>
      <c r="J24" s="423"/>
      <c r="K24" s="396"/>
      <c r="L24" s="420"/>
      <c r="M24" s="396"/>
      <c r="N24" s="453"/>
      <c r="O24" s="104">
        <v>6</v>
      </c>
      <c r="P24" s="171"/>
      <c r="Q24" s="105" t="str">
        <f t="shared" si="9"/>
        <v/>
      </c>
      <c r="R24" s="106"/>
      <c r="S24" s="106"/>
      <c r="T24" s="107" t="str">
        <f t="shared" si="6"/>
        <v/>
      </c>
      <c r="U24" s="106"/>
      <c r="V24" s="106"/>
      <c r="W24" s="106"/>
      <c r="X24" s="108" t="str">
        <f t="shared" si="10"/>
        <v/>
      </c>
      <c r="Y24" s="109" t="str">
        <f t="shared" si="1"/>
        <v/>
      </c>
      <c r="Z24" s="110" t="str">
        <f t="shared" si="7"/>
        <v/>
      </c>
      <c r="AA24" s="109" t="str">
        <f t="shared" si="3"/>
        <v/>
      </c>
      <c r="AB24" s="110" t="str">
        <f t="shared" si="11"/>
        <v/>
      </c>
      <c r="AC24" s="111" t="str">
        <f t="shared" si="12"/>
        <v/>
      </c>
      <c r="AD24" s="112"/>
      <c r="AE24" s="113"/>
      <c r="AF24" s="114"/>
      <c r="AG24" s="115"/>
      <c r="AH24" s="115"/>
      <c r="AI24" s="115"/>
      <c r="AJ24" s="113"/>
      <c r="AK24" s="114"/>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row>
    <row r="25" spans="1:69" ht="18" hidden="1" customHeight="1" x14ac:dyDescent="0.3">
      <c r="A25" s="335">
        <v>3</v>
      </c>
      <c r="B25" s="353"/>
      <c r="C25" s="353"/>
      <c r="D25" s="353"/>
      <c r="E25" s="356"/>
      <c r="F25" s="353"/>
      <c r="G25" s="359"/>
      <c r="H25" s="362" t="str">
        <f>IF(G25&lt;=0,"",IF(G25&lt;=2,"Muy Baja",IF(G25&lt;=24,"Baja",IF(G25&lt;=500,"Media",IF(G25&lt;=5000,"Alta","Muy Alta")))))</f>
        <v/>
      </c>
      <c r="I25" s="365" t="str">
        <f>IF(H25="","",IF(H25="Muy Baja",0.2,IF(H25="Baja",0.4,IF(H25="Media",0.6,IF(H25="Alta",0.8,IF(H25="Muy Alta",1,))))))</f>
        <v/>
      </c>
      <c r="J25" s="382"/>
      <c r="K25" s="365">
        <f>IF(NOT(ISERROR(MATCH(J25,'Tabla Impacto'!$B$221:$B$223,0))),'Tabla Impacto'!$F$223&amp;"Por favor no seleccionar los criterios de impacto(Afectación Económica o presupuestal y Pérdida Reputacional)",J25)</f>
        <v>0</v>
      </c>
      <c r="L25" s="362" t="str">
        <f>IF(OR(K25='Tabla Impacto'!$C$11,K25='Tabla Impacto'!$D$11),"Leve",IF(OR(K25='Tabla Impacto'!$C$12,K25='Tabla Impacto'!$D$12),"Menor",IF(OR(K25='Tabla Impacto'!$C$13,K25='Tabla Impacto'!$D$13),"Moderado",IF(OR(K25='Tabla Impacto'!$C$14,K25='Tabla Impacto'!$D$14),"Mayor",IF(OR(K25='Tabla Impacto'!$C$15,K25='Tabla Impacto'!$D$15),"Catastrófico","")))))</f>
        <v/>
      </c>
      <c r="M25" s="365" t="str">
        <f>IF(L25="","",IF(L25="Leve",0.2,IF(L25="Menor",0.4,IF(L25="Moderado",0.6,IF(L25="Mayor",0.8,IF(L25="Catastrófico",1,))))))</f>
        <v/>
      </c>
      <c r="N25" s="385" t="str">
        <f>IF(OR(AND(H25="Muy Baja",L25="Leve"),AND(H25="Muy Baja",L25="Menor"),AND(H25="Baja",L25="Leve")),"Bajo",IF(OR(AND(H25="Muy baja",L25="Moderado"),AND(H25="Baja",L25="Menor"),AND(H25="Baja",L25="Moderado"),AND(H25="Media",L25="Leve"),AND(H25="Media",L25="Menor"),AND(H25="Media",L25="Moderado"),AND(H25="Alta",L25="Leve"),AND(H25="Alta",L25="Menor")),"Moderado",IF(OR(AND(H25="Muy Baja",L25="Mayor"),AND(H25="Baja",L25="Mayor"),AND(H25="Media",L25="Mayor"),AND(H25="Alta",L25="Moderado"),AND(H25="Alta",L25="Mayor"),AND(H25="Muy Alta",L25="Leve"),AND(H25="Muy Alta",L25="Menor"),AND(H25="Muy Alta",L25="Moderado"),AND(H25="Muy Alta",L25="Mayor")),"Alto",IF(OR(AND(H25="Muy Baja",L25="Catastrófico"),AND(H25="Baja",L25="Catastrófico"),AND(H25="Media",L25="Catastrófico"),AND(H25="Alta",L25="Catastrófico"),AND(H25="Muy Alta",L25="Catastrófico")),"Extremo",""))))</f>
        <v/>
      </c>
      <c r="O25" s="104">
        <v>1</v>
      </c>
      <c r="P25" s="171"/>
      <c r="Q25" s="158" t="str">
        <f>IF(OR(R25="Preventivo",R25="Detectivo"),"Probabilidad",IF(R25="Correctivo","Impacto",""))</f>
        <v/>
      </c>
      <c r="R25" s="161"/>
      <c r="S25" s="161"/>
      <c r="T25" s="162" t="str">
        <f>IF(AND(R25="Preventivo",S25="Automático"),"50%",IF(AND(R25="Preventivo",S25="Manual"),"40%",IF(AND(R25="Detectivo",S25="Automático"),"40%",IF(AND(R25="Detectivo",S25="Manual"),"30%",IF(AND(R25="Correctivo",S25="Automático"),"35%",IF(AND(R25="Correctivo",S25="Manual"),"25%",""))))))</f>
        <v/>
      </c>
      <c r="U25" s="161"/>
      <c r="V25" s="161"/>
      <c r="W25" s="161"/>
      <c r="X25" s="156" t="str">
        <f>IFERROR(IF(Q25="Probabilidad",(I25-(+I25*T25)),IF(Q25="Impacto",I25,"")),"")</f>
        <v/>
      </c>
      <c r="Y25" s="163" t="str">
        <f>IFERROR(IF(X25="","",IF(X25&lt;=0.2,"Muy Baja",IF(X25&lt;=0.4,"Baja",IF(X25&lt;=0.6,"Media",IF(X25&lt;=0.8,"Alta","Muy Alta"))))),"")</f>
        <v/>
      </c>
      <c r="Z25" s="164" t="str">
        <f>+X25</f>
        <v/>
      </c>
      <c r="AA25" s="163" t="str">
        <f>IFERROR(IF(AB25="","",IF(AB25&lt;=0.2,"Leve",IF(AB25&lt;=0.4,"Menor",IF(AB25&lt;=0.6,"Moderado",IF(AB25&lt;=0.8,"Mayor","Catastrófico"))))),"")</f>
        <v/>
      </c>
      <c r="AB25" s="164" t="str">
        <f>IFERROR(IF(Q25="Impacto",(M25-(+M25*T25)),IF(Q25="Probabilidad",M25,"")),"")</f>
        <v/>
      </c>
      <c r="AC25" s="165"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66"/>
      <c r="AE25" s="168"/>
      <c r="AF25" s="167"/>
      <c r="AG25" s="115"/>
      <c r="AH25" s="115"/>
      <c r="AI25" s="115"/>
      <c r="AJ25" s="113"/>
      <c r="AK25" s="114"/>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row>
    <row r="26" spans="1:69" ht="18" hidden="1" customHeight="1" x14ac:dyDescent="0.3">
      <c r="A26" s="336"/>
      <c r="B26" s="354"/>
      <c r="C26" s="354"/>
      <c r="D26" s="354"/>
      <c r="E26" s="357"/>
      <c r="F26" s="354"/>
      <c r="G26" s="360"/>
      <c r="H26" s="363"/>
      <c r="I26" s="366"/>
      <c r="J26" s="383"/>
      <c r="K26" s="366">
        <f>IF(NOT(ISERROR(MATCH(J26,_xlfn.ANCHORARRAY(E37),0))),I39&amp;"Por favor no seleccionar los criterios de impacto",J26)</f>
        <v>0</v>
      </c>
      <c r="L26" s="363"/>
      <c r="M26" s="366"/>
      <c r="N26" s="386"/>
      <c r="O26" s="104">
        <v>2</v>
      </c>
      <c r="P26" s="171"/>
      <c r="Q26" s="105" t="str">
        <f>IF(OR(R26="Preventivo",R26="Detectivo"),"Probabilidad",IF(R26="Correctivo","Impacto",""))</f>
        <v/>
      </c>
      <c r="R26" s="161"/>
      <c r="S26" s="161"/>
      <c r="T26" s="162" t="str">
        <f t="shared" ref="T26:T30" si="13">IF(AND(R26="Preventivo",S26="Automático"),"50%",IF(AND(R26="Preventivo",S26="Manual"),"40%",IF(AND(R26="Detectivo",S26="Automático"),"40%",IF(AND(R26="Detectivo",S26="Manual"),"30%",IF(AND(R26="Correctivo",S26="Automático"),"35%",IF(AND(R26="Correctivo",S26="Manual"),"25%",""))))))</f>
        <v/>
      </c>
      <c r="U26" s="161"/>
      <c r="V26" s="161"/>
      <c r="W26" s="161"/>
      <c r="X26" s="156" t="str">
        <f>IFERROR(IF(AND(Q25="Probabilidad",Q26="Probabilidad"),(Z25-(+Z25*T26)),IF(Q26="Probabilidad",(I25-(+I25*T26)),IF(Q26="Impacto",Z25,""))),"")</f>
        <v/>
      </c>
      <c r="Y26" s="163" t="str">
        <f t="shared" si="1"/>
        <v/>
      </c>
      <c r="Z26" s="164" t="str">
        <f t="shared" ref="Z26:Z30" si="14">+X26</f>
        <v/>
      </c>
      <c r="AA26" s="163" t="str">
        <f t="shared" si="3"/>
        <v/>
      </c>
      <c r="AB26" s="164" t="str">
        <f>IFERROR(IF(AND(Q25="Impacto",Q26="Impacto"),(AB25-(+AB25*T26)),IF(Q26="Impacto",(M25-(+M25*T26)),IF(Q26="Probabilidad",AB25,""))),"")</f>
        <v/>
      </c>
      <c r="AC26" s="165" t="str">
        <f t="shared" ref="AC26:AC27" si="15">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66"/>
      <c r="AE26" s="168"/>
      <c r="AF26" s="167"/>
      <c r="AG26" s="115"/>
      <c r="AH26" s="115"/>
      <c r="AI26" s="115"/>
      <c r="AJ26" s="113"/>
      <c r="AK26" s="114"/>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row>
    <row r="27" spans="1:69" ht="18" hidden="1" customHeight="1" x14ac:dyDescent="0.3">
      <c r="A27" s="336"/>
      <c r="B27" s="354"/>
      <c r="C27" s="354"/>
      <c r="D27" s="354"/>
      <c r="E27" s="357"/>
      <c r="F27" s="354"/>
      <c r="G27" s="360"/>
      <c r="H27" s="363"/>
      <c r="I27" s="366"/>
      <c r="J27" s="383"/>
      <c r="K27" s="366">
        <f>IF(NOT(ISERROR(MATCH(J27,_xlfn.ANCHORARRAY(E38),0))),I40&amp;"Por favor no seleccionar los criterios de impacto",J27)</f>
        <v>0</v>
      </c>
      <c r="L27" s="363"/>
      <c r="M27" s="366"/>
      <c r="N27" s="386"/>
      <c r="O27" s="104">
        <v>3</v>
      </c>
      <c r="P27" s="172"/>
      <c r="Q27" s="105" t="str">
        <f>IF(OR(R27="Preventivo",R27="Detectivo"),"Probabilidad",IF(R27="Correctivo","Impacto",""))</f>
        <v/>
      </c>
      <c r="R27" s="106"/>
      <c r="S27" s="106"/>
      <c r="T27" s="107" t="str">
        <f t="shared" si="13"/>
        <v/>
      </c>
      <c r="U27" s="106"/>
      <c r="V27" s="106"/>
      <c r="W27" s="106"/>
      <c r="X27" s="108" t="str">
        <f>IFERROR(IF(AND(Q26="Probabilidad",Q27="Probabilidad"),(Z26-(+Z26*T27)),IF(AND(Q26="Impacto",Q27="Probabilidad"),(Z25-(+Z25*T27)),IF(Q27="Impacto",Z26,""))),"")</f>
        <v/>
      </c>
      <c r="Y27" s="109" t="str">
        <f t="shared" si="1"/>
        <v/>
      </c>
      <c r="Z27" s="110" t="str">
        <f t="shared" si="14"/>
        <v/>
      </c>
      <c r="AA27" s="109" t="str">
        <f t="shared" si="3"/>
        <v/>
      </c>
      <c r="AB27" s="110" t="str">
        <f>IFERROR(IF(AND(Q26="Impacto",Q27="Impacto"),(AB26-(+AB26*T27)),IF(AND(Q26="Probabilidad",Q27="Impacto"),(AB25-(+AB25*T27)),IF(Q27="Probabilidad",AB26,""))),"")</f>
        <v/>
      </c>
      <c r="AC27" s="111" t="str">
        <f t="shared" si="15"/>
        <v/>
      </c>
      <c r="AD27" s="112"/>
      <c r="AE27" s="113"/>
      <c r="AF27" s="114"/>
      <c r="AG27" s="115"/>
      <c r="AH27" s="115"/>
      <c r="AI27" s="115"/>
      <c r="AJ27" s="113"/>
      <c r="AK27" s="114"/>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row>
    <row r="28" spans="1:69" ht="18" hidden="1" customHeight="1" x14ac:dyDescent="0.3">
      <c r="A28" s="336"/>
      <c r="B28" s="354"/>
      <c r="C28" s="354"/>
      <c r="D28" s="354"/>
      <c r="E28" s="357"/>
      <c r="F28" s="354"/>
      <c r="G28" s="360"/>
      <c r="H28" s="363"/>
      <c r="I28" s="366"/>
      <c r="J28" s="383"/>
      <c r="K28" s="366">
        <f>IF(NOT(ISERROR(MATCH(J28,_xlfn.ANCHORARRAY(E39),0))),I41&amp;"Por favor no seleccionar los criterios de impacto",J28)</f>
        <v>0</v>
      </c>
      <c r="L28" s="363"/>
      <c r="M28" s="366"/>
      <c r="N28" s="386"/>
      <c r="O28" s="104">
        <v>4</v>
      </c>
      <c r="P28" s="171"/>
      <c r="Q28" s="105" t="str">
        <f t="shared" ref="Q28:Q30" si="16">IF(OR(R28="Preventivo",R28="Detectivo"),"Probabilidad",IF(R28="Correctivo","Impacto",""))</f>
        <v/>
      </c>
      <c r="R28" s="106"/>
      <c r="S28" s="106"/>
      <c r="T28" s="107" t="str">
        <f t="shared" si="13"/>
        <v/>
      </c>
      <c r="U28" s="106"/>
      <c r="V28" s="106"/>
      <c r="W28" s="106"/>
      <c r="X28" s="108" t="str">
        <f t="shared" ref="X28:X30" si="17">IFERROR(IF(AND(Q27="Probabilidad",Q28="Probabilidad"),(Z27-(+Z27*T28)),IF(AND(Q27="Impacto",Q28="Probabilidad"),(Z26-(+Z26*T28)),IF(Q28="Impacto",Z27,""))),"")</f>
        <v/>
      </c>
      <c r="Y28" s="109" t="str">
        <f t="shared" si="1"/>
        <v/>
      </c>
      <c r="Z28" s="110" t="str">
        <f t="shared" si="14"/>
        <v/>
      </c>
      <c r="AA28" s="109" t="str">
        <f t="shared" si="3"/>
        <v/>
      </c>
      <c r="AB28" s="110" t="str">
        <f t="shared" ref="AB28:AB30" si="18">IFERROR(IF(AND(Q27="Impacto",Q28="Impacto"),(AB27-(+AB27*T28)),IF(AND(Q27="Probabilidad",Q28="Impacto"),(AB26-(+AB26*T28)),IF(Q28="Probabilidad",AB27,""))),"")</f>
        <v/>
      </c>
      <c r="AC28" s="11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2"/>
      <c r="AE28" s="113"/>
      <c r="AF28" s="114"/>
      <c r="AG28" s="115"/>
      <c r="AH28" s="115"/>
      <c r="AI28" s="115"/>
      <c r="AJ28" s="113"/>
      <c r="AK28" s="114"/>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row>
    <row r="29" spans="1:69" ht="18" hidden="1" customHeight="1" x14ac:dyDescent="0.3">
      <c r="A29" s="336"/>
      <c r="B29" s="354"/>
      <c r="C29" s="354"/>
      <c r="D29" s="354"/>
      <c r="E29" s="357"/>
      <c r="F29" s="354"/>
      <c r="G29" s="360"/>
      <c r="H29" s="363"/>
      <c r="I29" s="366"/>
      <c r="J29" s="383"/>
      <c r="K29" s="366">
        <f>IF(NOT(ISERROR(MATCH(J29,_xlfn.ANCHORARRAY(E40),0))),I42&amp;"Por favor no seleccionar los criterios de impacto",J29)</f>
        <v>0</v>
      </c>
      <c r="L29" s="363"/>
      <c r="M29" s="366"/>
      <c r="N29" s="386"/>
      <c r="O29" s="104">
        <v>5</v>
      </c>
      <c r="P29" s="171"/>
      <c r="Q29" s="105" t="str">
        <f t="shared" si="16"/>
        <v/>
      </c>
      <c r="R29" s="106"/>
      <c r="S29" s="106"/>
      <c r="T29" s="107" t="str">
        <f t="shared" si="13"/>
        <v/>
      </c>
      <c r="U29" s="106"/>
      <c r="V29" s="106"/>
      <c r="W29" s="106"/>
      <c r="X29" s="108" t="str">
        <f t="shared" si="17"/>
        <v/>
      </c>
      <c r="Y29" s="109" t="str">
        <f t="shared" si="1"/>
        <v/>
      </c>
      <c r="Z29" s="110" t="str">
        <f t="shared" si="14"/>
        <v/>
      </c>
      <c r="AA29" s="109" t="str">
        <f t="shared" si="3"/>
        <v/>
      </c>
      <c r="AB29" s="110" t="str">
        <f t="shared" si="18"/>
        <v/>
      </c>
      <c r="AC29" s="111" t="str">
        <f t="shared" ref="AC29:AC30" si="19">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12"/>
      <c r="AE29" s="113"/>
      <c r="AF29" s="114"/>
      <c r="AG29" s="115"/>
      <c r="AH29" s="115"/>
      <c r="AI29" s="115"/>
      <c r="AJ29" s="113"/>
      <c r="AK29" s="114"/>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row>
    <row r="30" spans="1:69" ht="18" hidden="1" customHeight="1" x14ac:dyDescent="0.3">
      <c r="A30" s="337"/>
      <c r="B30" s="355"/>
      <c r="C30" s="355"/>
      <c r="D30" s="355"/>
      <c r="E30" s="358"/>
      <c r="F30" s="355"/>
      <c r="G30" s="361"/>
      <c r="H30" s="364"/>
      <c r="I30" s="367"/>
      <c r="J30" s="384"/>
      <c r="K30" s="367">
        <f>IF(NOT(ISERROR(MATCH(J30,_xlfn.ANCHORARRAY(E41),0))),I43&amp;"Por favor no seleccionar los criterios de impacto",J30)</f>
        <v>0</v>
      </c>
      <c r="L30" s="364"/>
      <c r="M30" s="367"/>
      <c r="N30" s="387"/>
      <c r="O30" s="104">
        <v>6</v>
      </c>
      <c r="P30" s="171"/>
      <c r="Q30" s="105" t="str">
        <f t="shared" si="16"/>
        <v/>
      </c>
      <c r="R30" s="106"/>
      <c r="S30" s="106"/>
      <c r="T30" s="107" t="str">
        <f t="shared" si="13"/>
        <v/>
      </c>
      <c r="U30" s="106"/>
      <c r="V30" s="106"/>
      <c r="W30" s="106"/>
      <c r="X30" s="108" t="str">
        <f t="shared" si="17"/>
        <v/>
      </c>
      <c r="Y30" s="109" t="str">
        <f t="shared" si="1"/>
        <v/>
      </c>
      <c r="Z30" s="110" t="str">
        <f t="shared" si="14"/>
        <v/>
      </c>
      <c r="AA30" s="109" t="str">
        <f t="shared" si="3"/>
        <v/>
      </c>
      <c r="AB30" s="110" t="str">
        <f t="shared" si="18"/>
        <v/>
      </c>
      <c r="AC30" s="111" t="str">
        <f t="shared" si="19"/>
        <v/>
      </c>
      <c r="AD30" s="112"/>
      <c r="AE30" s="113"/>
      <c r="AF30" s="114"/>
      <c r="AG30" s="115"/>
      <c r="AH30" s="115"/>
      <c r="AI30" s="115"/>
      <c r="AJ30" s="113"/>
      <c r="AK30" s="114"/>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row>
    <row r="31" spans="1:69" ht="18" hidden="1" customHeight="1" x14ac:dyDescent="0.3">
      <c r="A31" s="335">
        <v>4</v>
      </c>
      <c r="B31" s="353"/>
      <c r="C31" s="353"/>
      <c r="D31" s="353"/>
      <c r="E31" s="356"/>
      <c r="F31" s="353"/>
      <c r="G31" s="359"/>
      <c r="H31" s="362" t="str">
        <f>IF(G31&lt;=0,"",IF(G31&lt;=2,"Muy Baja",IF(G31&lt;=24,"Baja",IF(G31&lt;=500,"Media",IF(G31&lt;=5000,"Alta","Muy Alta")))))</f>
        <v/>
      </c>
      <c r="I31" s="365" t="str">
        <f>IF(H31="","",IF(H31="Muy Baja",0.2,IF(H31="Baja",0.4,IF(H31="Media",0.6,IF(H31="Alta",0.8,IF(H31="Muy Alta",1,))))))</f>
        <v/>
      </c>
      <c r="J31" s="382"/>
      <c r="K31" s="365">
        <f>IF(NOT(ISERROR(MATCH(J31,'Tabla Impacto'!$B$221:$B$223,0))),'Tabla Impacto'!$F$223&amp;"Por favor no seleccionar los criterios de impacto(Afectación Económica o presupuestal y Pérdida Reputacional)",J31)</f>
        <v>0</v>
      </c>
      <c r="L31" s="362" t="str">
        <f>IF(OR(K31='Tabla Impacto'!$C$11,K31='Tabla Impacto'!$D$11),"Leve",IF(OR(K31='Tabla Impacto'!$C$12,K31='Tabla Impacto'!$D$12),"Menor",IF(OR(K31='Tabla Impacto'!$C$13,K31='Tabla Impacto'!$D$13),"Moderado",IF(OR(K31='Tabla Impacto'!$C$14,K31='Tabla Impacto'!$D$14),"Mayor",IF(OR(K31='Tabla Impacto'!$C$15,K31='Tabla Impacto'!$D$15),"Catastrófico","")))))</f>
        <v/>
      </c>
      <c r="M31" s="365" t="str">
        <f>IF(L31="","",IF(L31="Leve",0.2,IF(L31="Menor",0.4,IF(L31="Moderado",0.6,IF(L31="Mayor",0.8,IF(L31="Catastrófico",1,))))))</f>
        <v/>
      </c>
      <c r="N31" s="385" t="str">
        <f>IF(OR(AND(H31="Muy Baja",L31="Leve"),AND(H31="Muy Baja",L31="Menor"),AND(H31="Baja",L31="Leve")),"Bajo",IF(OR(AND(H31="Muy baja",L31="Moderado"),AND(H31="Baja",L31="Menor"),AND(H31="Baja",L31="Moderado"),AND(H31="Media",L31="Leve"),AND(H31="Media",L31="Menor"),AND(H31="Media",L31="Moderado"),AND(H31="Alta",L31="Leve"),AND(H31="Alta",L31="Menor")),"Moderado",IF(OR(AND(H31="Muy Baja",L31="Mayor"),AND(H31="Baja",L31="Mayor"),AND(H31="Media",L31="Mayor"),AND(H31="Alta",L31="Moderado"),AND(H31="Alta",L31="Mayor"),AND(H31="Muy Alta",L31="Leve"),AND(H31="Muy Alta",L31="Menor"),AND(H31="Muy Alta",L31="Moderado"),AND(H31="Muy Alta",L31="Mayor")),"Alto",IF(OR(AND(H31="Muy Baja",L31="Catastrófico"),AND(H31="Baja",L31="Catastrófico"),AND(H31="Media",L31="Catastrófico"),AND(H31="Alta",L31="Catastrófico"),AND(H31="Muy Alta",L31="Catastrófico")),"Extremo",""))))</f>
        <v/>
      </c>
      <c r="O31" s="104">
        <v>1</v>
      </c>
      <c r="P31" s="171"/>
      <c r="Q31" s="158" t="str">
        <f>IF(OR(R31="Preventivo",R31="Detectivo"),"Probabilidad",IF(R31="Correctivo","Impacto",""))</f>
        <v/>
      </c>
      <c r="R31" s="161"/>
      <c r="S31" s="161"/>
      <c r="T31" s="162"/>
      <c r="U31" s="161"/>
      <c r="V31" s="161"/>
      <c r="W31" s="161"/>
      <c r="X31" s="156" t="str">
        <f>IFERROR(IF(Q31="Probabilidad",(I31-(+I31*T31)),IF(Q31="Impacto",I31,"")),"")</f>
        <v/>
      </c>
      <c r="Y31" s="163" t="str">
        <f>IFERROR(IF(X31="","",IF(X31&lt;=0.2,"Muy Baja",IF(X31&lt;=0.4,"Baja",IF(X31&lt;=0.6,"Media",IF(X31&lt;=0.8,"Alta","Muy Alta"))))),"")</f>
        <v/>
      </c>
      <c r="Z31" s="164" t="str">
        <f>+X31</f>
        <v/>
      </c>
      <c r="AA31" s="163" t="str">
        <f>IFERROR(IF(AB31="","",IF(AB31&lt;=0.2,"Leve",IF(AB31&lt;=0.4,"Menor",IF(AB31&lt;=0.6,"Moderado",IF(AB31&lt;=0.8,"Mayor","Catastrófico"))))),"")</f>
        <v/>
      </c>
      <c r="AB31" s="164" t="str">
        <f>IFERROR(IF(Q31="Impacto",(M31-(+M31*T31)),IF(Q31="Probabilidad",M31,"")),"")</f>
        <v/>
      </c>
      <c r="AC31" s="165"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66"/>
      <c r="AE31" s="159"/>
      <c r="AF31" s="159"/>
      <c r="AG31" s="160"/>
      <c r="AH31" s="115"/>
      <c r="AI31" s="115"/>
      <c r="AJ31" s="113"/>
      <c r="AK31" s="114"/>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row>
    <row r="32" spans="1:69" ht="18" hidden="1" customHeight="1" x14ac:dyDescent="0.3">
      <c r="A32" s="336"/>
      <c r="B32" s="354"/>
      <c r="C32" s="354"/>
      <c r="D32" s="354"/>
      <c r="E32" s="357"/>
      <c r="F32" s="354"/>
      <c r="G32" s="360"/>
      <c r="H32" s="363"/>
      <c r="I32" s="366"/>
      <c r="J32" s="383"/>
      <c r="K32" s="366">
        <f>IF(NOT(ISERROR(MATCH(J32,_xlfn.ANCHORARRAY(E43),0))),I45&amp;"Por favor no seleccionar los criterios de impacto",J32)</f>
        <v>0</v>
      </c>
      <c r="L32" s="363"/>
      <c r="M32" s="366"/>
      <c r="N32" s="386"/>
      <c r="O32" s="104">
        <v>2</v>
      </c>
      <c r="P32" s="171"/>
      <c r="Q32" s="105" t="str">
        <f>IF(OR(R32="Preventivo",R32="Detectivo"),"Probabilidad",IF(R32="Correctivo","Impacto",""))</f>
        <v/>
      </c>
      <c r="R32" s="106"/>
      <c r="S32" s="106"/>
      <c r="T32" s="107" t="str">
        <f t="shared" ref="T32:T36" si="20">IF(AND(R32="Preventivo",S32="Automático"),"50%",IF(AND(R32="Preventivo",S32="Manual"),"40%",IF(AND(R32="Detectivo",S32="Automático"),"40%",IF(AND(R32="Detectivo",S32="Manual"),"30%",IF(AND(R32="Correctivo",S32="Automático"),"35%",IF(AND(R32="Correctivo",S32="Manual"),"25%",""))))))</f>
        <v/>
      </c>
      <c r="U32" s="106"/>
      <c r="V32" s="106"/>
      <c r="W32" s="106"/>
      <c r="X32" s="108" t="str">
        <f>IFERROR(IF(AND(Q31="Probabilidad",Q32="Probabilidad"),(Z31-(+Z31*T32)),IF(Q32="Probabilidad",(I31-(+I31*T32)),IF(Q32="Impacto",Z31,""))),"")</f>
        <v/>
      </c>
      <c r="Y32" s="109" t="str">
        <f t="shared" si="1"/>
        <v/>
      </c>
      <c r="Z32" s="110" t="str">
        <f t="shared" ref="Z32:Z36" si="21">+X32</f>
        <v/>
      </c>
      <c r="AA32" s="109" t="str">
        <f t="shared" si="3"/>
        <v/>
      </c>
      <c r="AB32" s="110" t="str">
        <f>IFERROR(IF(AND(Q31="Impacto",Q32="Impacto"),(AB31-(+AB31*T32)),IF(Q32="Impacto",(M31-(+M31*T32)),IF(Q32="Probabilidad",AB31,""))),"")</f>
        <v/>
      </c>
      <c r="AC32" s="111" t="str">
        <f t="shared" ref="AC32:AC33" si="22">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12"/>
      <c r="AE32" s="113"/>
      <c r="AF32" s="114"/>
      <c r="AG32" s="115"/>
      <c r="AH32" s="115"/>
      <c r="AI32" s="115"/>
      <c r="AJ32" s="113"/>
      <c r="AK32" s="114"/>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row>
    <row r="33" spans="1:69" ht="18" hidden="1" customHeight="1" x14ac:dyDescent="0.3">
      <c r="A33" s="336"/>
      <c r="B33" s="354"/>
      <c r="C33" s="354"/>
      <c r="D33" s="354"/>
      <c r="E33" s="357"/>
      <c r="F33" s="354"/>
      <c r="G33" s="360"/>
      <c r="H33" s="363"/>
      <c r="I33" s="366"/>
      <c r="J33" s="383"/>
      <c r="K33" s="366">
        <f>IF(NOT(ISERROR(MATCH(J33,_xlfn.ANCHORARRAY(E44),0))),I46&amp;"Por favor no seleccionar los criterios de impacto",J33)</f>
        <v>0</v>
      </c>
      <c r="L33" s="363"/>
      <c r="M33" s="366"/>
      <c r="N33" s="386"/>
      <c r="O33" s="104">
        <v>3</v>
      </c>
      <c r="P33" s="172"/>
      <c r="Q33" s="105" t="str">
        <f>IF(OR(R33="Preventivo",R33="Detectivo"),"Probabilidad",IF(R33="Correctivo","Impacto",""))</f>
        <v/>
      </c>
      <c r="R33" s="106"/>
      <c r="S33" s="106"/>
      <c r="T33" s="107" t="str">
        <f t="shared" si="20"/>
        <v/>
      </c>
      <c r="U33" s="106"/>
      <c r="V33" s="106"/>
      <c r="W33" s="106"/>
      <c r="X33" s="108" t="str">
        <f>IFERROR(IF(AND(Q32="Probabilidad",Q33="Probabilidad"),(Z32-(+Z32*T33)),IF(AND(Q32="Impacto",Q33="Probabilidad"),(Z31-(+Z31*T33)),IF(Q33="Impacto",Z32,""))),"")</f>
        <v/>
      </c>
      <c r="Y33" s="109" t="str">
        <f t="shared" si="1"/>
        <v/>
      </c>
      <c r="Z33" s="110" t="str">
        <f t="shared" si="21"/>
        <v/>
      </c>
      <c r="AA33" s="109" t="str">
        <f t="shared" si="3"/>
        <v/>
      </c>
      <c r="AB33" s="110" t="str">
        <f>IFERROR(IF(AND(Q32="Impacto",Q33="Impacto"),(AB32-(+AB32*T33)),IF(AND(Q32="Probabilidad",Q33="Impacto"),(AB31-(+AB31*T33)),IF(Q33="Probabilidad",AB32,""))),"")</f>
        <v/>
      </c>
      <c r="AC33" s="111" t="str">
        <f t="shared" si="22"/>
        <v/>
      </c>
      <c r="AD33" s="112"/>
      <c r="AE33" s="113"/>
      <c r="AF33" s="114"/>
      <c r="AG33" s="115"/>
      <c r="AH33" s="115"/>
      <c r="AI33" s="115"/>
      <c r="AJ33" s="113"/>
      <c r="AK33" s="114"/>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row>
    <row r="34" spans="1:69" ht="18" hidden="1" customHeight="1" x14ac:dyDescent="0.3">
      <c r="A34" s="336"/>
      <c r="B34" s="354"/>
      <c r="C34" s="354"/>
      <c r="D34" s="354"/>
      <c r="E34" s="357"/>
      <c r="F34" s="354"/>
      <c r="G34" s="360"/>
      <c r="H34" s="363"/>
      <c r="I34" s="366"/>
      <c r="J34" s="383"/>
      <c r="K34" s="366">
        <f>IF(NOT(ISERROR(MATCH(J34,_xlfn.ANCHORARRAY(E45),0))),I47&amp;"Por favor no seleccionar los criterios de impacto",J34)</f>
        <v>0</v>
      </c>
      <c r="L34" s="363"/>
      <c r="M34" s="366"/>
      <c r="N34" s="386"/>
      <c r="O34" s="104">
        <v>4</v>
      </c>
      <c r="P34" s="171"/>
      <c r="Q34" s="105" t="str">
        <f t="shared" ref="Q34:Q36" si="23">IF(OR(R34="Preventivo",R34="Detectivo"),"Probabilidad",IF(R34="Correctivo","Impacto",""))</f>
        <v/>
      </c>
      <c r="R34" s="106"/>
      <c r="S34" s="106"/>
      <c r="T34" s="107" t="str">
        <f t="shared" si="20"/>
        <v/>
      </c>
      <c r="U34" s="106"/>
      <c r="V34" s="106"/>
      <c r="W34" s="106"/>
      <c r="X34" s="108" t="str">
        <f t="shared" ref="X34:X36" si="24">IFERROR(IF(AND(Q33="Probabilidad",Q34="Probabilidad"),(Z33-(+Z33*T34)),IF(AND(Q33="Impacto",Q34="Probabilidad"),(Z32-(+Z32*T34)),IF(Q34="Impacto",Z33,""))),"")</f>
        <v/>
      </c>
      <c r="Y34" s="109" t="str">
        <f t="shared" si="1"/>
        <v/>
      </c>
      <c r="Z34" s="110" t="str">
        <f t="shared" si="21"/>
        <v/>
      </c>
      <c r="AA34" s="109" t="str">
        <f t="shared" si="3"/>
        <v/>
      </c>
      <c r="AB34" s="110" t="str">
        <f t="shared" ref="AB34:AB36" si="25">IFERROR(IF(AND(Q33="Impacto",Q34="Impacto"),(AB33-(+AB33*T34)),IF(AND(Q33="Probabilidad",Q34="Impacto"),(AB32-(+AB32*T34)),IF(Q34="Probabilidad",AB33,""))),"")</f>
        <v/>
      </c>
      <c r="AC34" s="11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2"/>
      <c r="AE34" s="113"/>
      <c r="AF34" s="114"/>
      <c r="AG34" s="115"/>
      <c r="AH34" s="115"/>
      <c r="AI34" s="115"/>
      <c r="AJ34" s="113"/>
      <c r="AK34" s="114"/>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row>
    <row r="35" spans="1:69" ht="18" hidden="1" customHeight="1" x14ac:dyDescent="0.3">
      <c r="A35" s="336"/>
      <c r="B35" s="354"/>
      <c r="C35" s="354"/>
      <c r="D35" s="354"/>
      <c r="E35" s="357"/>
      <c r="F35" s="354"/>
      <c r="G35" s="360"/>
      <c r="H35" s="363"/>
      <c r="I35" s="366"/>
      <c r="J35" s="383"/>
      <c r="K35" s="366">
        <f>IF(NOT(ISERROR(MATCH(J35,_xlfn.ANCHORARRAY(E46),0))),I48&amp;"Por favor no seleccionar los criterios de impacto",J35)</f>
        <v>0</v>
      </c>
      <c r="L35" s="363"/>
      <c r="M35" s="366"/>
      <c r="N35" s="386"/>
      <c r="O35" s="104">
        <v>5</v>
      </c>
      <c r="P35" s="171"/>
      <c r="Q35" s="105" t="str">
        <f t="shared" si="23"/>
        <v/>
      </c>
      <c r="R35" s="106"/>
      <c r="S35" s="106"/>
      <c r="T35" s="107" t="str">
        <f t="shared" si="20"/>
        <v/>
      </c>
      <c r="U35" s="106"/>
      <c r="V35" s="106"/>
      <c r="W35" s="106"/>
      <c r="X35" s="108" t="str">
        <f t="shared" si="24"/>
        <v/>
      </c>
      <c r="Y35" s="109" t="str">
        <f>IFERROR(IF(X35="","",IF(X35&lt;=0.2,"Muy Baja",IF(X35&lt;=0.4,"Baja",IF(X35&lt;=0.6,"Media",IF(X35&lt;=0.8,"Alta","Muy Alta"))))),"")</f>
        <v/>
      </c>
      <c r="Z35" s="110" t="str">
        <f t="shared" si="21"/>
        <v/>
      </c>
      <c r="AA35" s="109" t="str">
        <f t="shared" si="3"/>
        <v/>
      </c>
      <c r="AB35" s="110" t="str">
        <f t="shared" si="25"/>
        <v/>
      </c>
      <c r="AC35" s="111" t="str">
        <f t="shared" ref="AC35:AC36" si="26">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12"/>
      <c r="AE35" s="113"/>
      <c r="AF35" s="114"/>
      <c r="AG35" s="115"/>
      <c r="AH35" s="115"/>
      <c r="AI35" s="115"/>
      <c r="AJ35" s="113"/>
      <c r="AK35" s="114"/>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row>
    <row r="36" spans="1:69" ht="18" hidden="1" customHeight="1" x14ac:dyDescent="0.3">
      <c r="A36" s="337"/>
      <c r="B36" s="355"/>
      <c r="C36" s="355"/>
      <c r="D36" s="355"/>
      <c r="E36" s="358"/>
      <c r="F36" s="355"/>
      <c r="G36" s="361"/>
      <c r="H36" s="364"/>
      <c r="I36" s="367"/>
      <c r="J36" s="384"/>
      <c r="K36" s="367">
        <f>IF(NOT(ISERROR(MATCH(J36,_xlfn.ANCHORARRAY(E47),0))),I49&amp;"Por favor no seleccionar los criterios de impacto",J36)</f>
        <v>0</v>
      </c>
      <c r="L36" s="364"/>
      <c r="M36" s="367"/>
      <c r="N36" s="387"/>
      <c r="O36" s="104">
        <v>6</v>
      </c>
      <c r="P36" s="171"/>
      <c r="Q36" s="105" t="str">
        <f t="shared" si="23"/>
        <v/>
      </c>
      <c r="R36" s="106"/>
      <c r="S36" s="106"/>
      <c r="T36" s="107" t="str">
        <f t="shared" si="20"/>
        <v/>
      </c>
      <c r="U36" s="106"/>
      <c r="V36" s="106"/>
      <c r="W36" s="106"/>
      <c r="X36" s="108" t="str">
        <f t="shared" si="24"/>
        <v/>
      </c>
      <c r="Y36" s="109" t="str">
        <f t="shared" si="1"/>
        <v/>
      </c>
      <c r="Z36" s="110" t="str">
        <f t="shared" si="21"/>
        <v/>
      </c>
      <c r="AA36" s="109" t="str">
        <f t="shared" si="3"/>
        <v/>
      </c>
      <c r="AB36" s="110" t="str">
        <f t="shared" si="25"/>
        <v/>
      </c>
      <c r="AC36" s="111" t="str">
        <f t="shared" si="26"/>
        <v/>
      </c>
      <c r="AD36" s="112"/>
      <c r="AE36" s="113"/>
      <c r="AF36" s="114"/>
      <c r="AG36" s="115"/>
      <c r="AH36" s="115"/>
      <c r="AI36" s="115"/>
      <c r="AJ36" s="113"/>
      <c r="AK36" s="114"/>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row>
    <row r="37" spans="1:69" ht="18" hidden="1" customHeight="1" x14ac:dyDescent="0.3">
      <c r="A37" s="335">
        <v>5</v>
      </c>
      <c r="B37" s="353"/>
      <c r="C37" s="353"/>
      <c r="D37" s="353"/>
      <c r="E37" s="356"/>
      <c r="F37" s="353"/>
      <c r="G37" s="359"/>
      <c r="H37" s="362"/>
      <c r="I37" s="365" t="str">
        <f>IF(H37="","",IF(H37="Muy Baja",0.2,IF(H37="Baja",0.4,IF(H37="Media",0.6,IF(H37="Alta",0.8,IF(H37="Muy Alta",1,))))))</f>
        <v/>
      </c>
      <c r="J37" s="382"/>
      <c r="K37" s="365">
        <f>IF(NOT(ISERROR(MATCH(J37,'Tabla Impacto'!$B$221:$B$223,0))),'Tabla Impacto'!$F$223&amp;"Por favor no seleccionar los criterios de impacto(Afectación Económica o presupuestal y Pérdida Reputacional)",J37)</f>
        <v>0</v>
      </c>
      <c r="L37" s="362" t="str">
        <f>IF(OR(K37='Tabla Impacto'!$C$11,K37='Tabla Impacto'!$D$11),"Leve",IF(OR(K37='Tabla Impacto'!$C$12,K37='Tabla Impacto'!$D$12),"Menor",IF(OR(K37='Tabla Impacto'!$C$13,K37='Tabla Impacto'!$D$13),"Moderado",IF(OR(K37='Tabla Impacto'!$C$14,K37='Tabla Impacto'!$D$14),"Mayor",IF(OR(K37='Tabla Impacto'!$C$15,K37='Tabla Impacto'!$D$15),"Catastrófico","")))))</f>
        <v/>
      </c>
      <c r="M37" s="365" t="str">
        <f>IF(L37="","",IF(L37="Leve",0.2,IF(L37="Menor",0.4,IF(L37="Moderado",0.6,IF(L37="Mayor",0.8,IF(L37="Catastrófico",1,))))))</f>
        <v/>
      </c>
      <c r="N37" s="385" t="str">
        <f>IF(OR(AND(H37="Muy Baja",L37="Leve"),AND(H37="Muy Baja",L37="Menor"),AND(H37="Baja",L37="Leve")),"Bajo",IF(OR(AND(H37="Muy baja",L37="Moderado"),AND(H37="Baja",L37="Menor"),AND(H37="Baja",L37="Moderado"),AND(H37="Media",L37="Leve"),AND(H37="Media",L37="Menor"),AND(H37="Media",L37="Moderado"),AND(H37="Alta",L37="Leve"),AND(H37="Alta",L37="Menor")),"Moderado",IF(OR(AND(H37="Muy Baja",L37="Mayor"),AND(H37="Baja",L37="Mayor"),AND(H37="Media",L37="Mayor"),AND(H37="Alta",L37="Moderado"),AND(H37="Alta",L37="Mayor"),AND(H37="Muy Alta",L37="Leve"),AND(H37="Muy Alta",L37="Menor"),AND(H37="Muy Alta",L37="Moderado"),AND(H37="Muy Alta",L37="Mayor")),"Alto",IF(OR(AND(H37="Muy Baja",L37="Catastrófico"),AND(H37="Baja",L37="Catastrófico"),AND(H37="Media",L37="Catastrófico"),AND(H37="Alta",L37="Catastrófico"),AND(H37="Muy Alta",L37="Catastrófico")),"Extremo",""))))</f>
        <v/>
      </c>
      <c r="O37" s="104">
        <v>1</v>
      </c>
      <c r="P37" s="171"/>
      <c r="Q37" s="158"/>
      <c r="R37" s="161"/>
      <c r="S37" s="161"/>
      <c r="T37" s="162"/>
      <c r="U37" s="161"/>
      <c r="V37" s="161"/>
      <c r="W37" s="161"/>
      <c r="X37" s="156" t="str">
        <f>IFERROR(IF(Q37="Probabilidad",(I37-(+I37*T37)),IF(Q37="Impacto",I37,"")),"")</f>
        <v/>
      </c>
      <c r="Y37" s="163" t="str">
        <f>IFERROR(IF(X37="","",IF(X37&lt;=0.2,"Muy Baja",IF(X37&lt;=0.4,"Baja",IF(X37&lt;=0.6,"Media",IF(X37&lt;=0.8,"Alta","Muy Alta"))))),"")</f>
        <v/>
      </c>
      <c r="Z37" s="164" t="str">
        <f>+X37</f>
        <v/>
      </c>
      <c r="AA37" s="163" t="str">
        <f>IFERROR(IF(AB37="","",IF(AB37&lt;=0.2,"Leve",IF(AB37&lt;=0.4,"Menor",IF(AB37&lt;=0.6,"Moderado",IF(AB37&lt;=0.8,"Mayor","Catastrófico"))))),"")</f>
        <v/>
      </c>
      <c r="AB37" s="164" t="str">
        <f>IFERROR(IF(Q37="Impacto",(M37-(+M37*T37)),IF(Q37="Probabilidad",M37,"")),"")</f>
        <v/>
      </c>
      <c r="AC37" s="165"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66"/>
      <c r="AE37" s="167"/>
      <c r="AF37" s="168"/>
      <c r="AG37" s="115"/>
      <c r="AH37" s="115"/>
      <c r="AI37" s="115"/>
      <c r="AJ37" s="113"/>
      <c r="AK37" s="114"/>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row>
    <row r="38" spans="1:69" ht="18" hidden="1" customHeight="1" x14ac:dyDescent="0.3">
      <c r="A38" s="336"/>
      <c r="B38" s="354"/>
      <c r="C38" s="354"/>
      <c r="D38" s="354"/>
      <c r="E38" s="357"/>
      <c r="F38" s="354"/>
      <c r="G38" s="360"/>
      <c r="H38" s="363"/>
      <c r="I38" s="366"/>
      <c r="J38" s="383"/>
      <c r="K38" s="366">
        <f>IF(NOT(ISERROR(MATCH(J38,_xlfn.ANCHORARRAY(E49),0))),I51&amp;"Por favor no seleccionar los criterios de impacto",J38)</f>
        <v>0</v>
      </c>
      <c r="L38" s="363"/>
      <c r="M38" s="366"/>
      <c r="N38" s="386"/>
      <c r="O38" s="104">
        <v>2</v>
      </c>
      <c r="P38" s="171"/>
      <c r="Q38" s="105" t="str">
        <f>IF(OR(R38="Preventivo",R38="Detectivo"),"Probabilidad",IF(R38="Correctivo","Impacto",""))</f>
        <v/>
      </c>
      <c r="R38" s="106"/>
      <c r="S38" s="106"/>
      <c r="T38" s="107" t="str">
        <f t="shared" ref="T38:T42" si="27">IF(AND(R38="Preventivo",S38="Automático"),"50%",IF(AND(R38="Preventivo",S38="Manual"),"40%",IF(AND(R38="Detectivo",S38="Automático"),"40%",IF(AND(R38="Detectivo",S38="Manual"),"30%",IF(AND(R38="Correctivo",S38="Automático"),"35%",IF(AND(R38="Correctivo",S38="Manual"),"25%",""))))))</f>
        <v/>
      </c>
      <c r="U38" s="106"/>
      <c r="V38" s="106"/>
      <c r="W38" s="106"/>
      <c r="X38" s="108" t="str">
        <f>IFERROR(IF(AND(Q37="Probabilidad",Q38="Probabilidad"),(Z37-(+Z37*T38)),IF(Q38="Probabilidad",(I37-(+I37*T38)),IF(Q38="Impacto",Z37,""))),"")</f>
        <v/>
      </c>
      <c r="Y38" s="109" t="str">
        <f t="shared" si="1"/>
        <v/>
      </c>
      <c r="Z38" s="110" t="str">
        <f t="shared" ref="Z38:Z42" si="28">+X38</f>
        <v/>
      </c>
      <c r="AA38" s="109" t="str">
        <f t="shared" si="3"/>
        <v/>
      </c>
      <c r="AB38" s="110" t="str">
        <f>IFERROR(IF(AND(Q37="Impacto",Q38="Impacto"),(AB37-(+AB37*T38)),IF(Q38="Impacto",(M37-(+M37*T38)),IF(Q38="Probabilidad",AB37,""))),"")</f>
        <v/>
      </c>
      <c r="AC38" s="111" t="str">
        <f t="shared" ref="AC38:AC39" si="29">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12"/>
      <c r="AE38" s="113"/>
      <c r="AF38" s="114"/>
      <c r="AG38" s="115"/>
      <c r="AH38" s="115"/>
      <c r="AI38" s="115"/>
      <c r="AJ38" s="113"/>
      <c r="AK38" s="114"/>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row>
    <row r="39" spans="1:69" ht="18" hidden="1" customHeight="1" x14ac:dyDescent="0.3">
      <c r="A39" s="336"/>
      <c r="B39" s="354"/>
      <c r="C39" s="354"/>
      <c r="D39" s="354"/>
      <c r="E39" s="357"/>
      <c r="F39" s="354"/>
      <c r="G39" s="360"/>
      <c r="H39" s="363"/>
      <c r="I39" s="366"/>
      <c r="J39" s="383"/>
      <c r="K39" s="366">
        <f>IF(NOT(ISERROR(MATCH(J39,_xlfn.ANCHORARRAY(E50),0))),I52&amp;"Por favor no seleccionar los criterios de impacto",J39)</f>
        <v>0</v>
      </c>
      <c r="L39" s="363"/>
      <c r="M39" s="366"/>
      <c r="N39" s="386"/>
      <c r="O39" s="104">
        <v>3</v>
      </c>
      <c r="P39" s="172"/>
      <c r="Q39" s="105" t="str">
        <f>IF(OR(R39="Preventivo",R39="Detectivo"),"Probabilidad",IF(R39="Correctivo","Impacto",""))</f>
        <v/>
      </c>
      <c r="R39" s="106"/>
      <c r="S39" s="106"/>
      <c r="T39" s="107" t="str">
        <f t="shared" si="27"/>
        <v/>
      </c>
      <c r="U39" s="106"/>
      <c r="V39" s="106"/>
      <c r="W39" s="106"/>
      <c r="X39" s="108" t="str">
        <f>IFERROR(IF(AND(Q38="Probabilidad",Q39="Probabilidad"),(Z38-(+Z38*T39)),IF(AND(Q38="Impacto",Q39="Probabilidad"),(Z37-(+Z37*T39)),IF(Q39="Impacto",Z38,""))),"")</f>
        <v/>
      </c>
      <c r="Y39" s="109" t="str">
        <f t="shared" si="1"/>
        <v/>
      </c>
      <c r="Z39" s="110" t="str">
        <f t="shared" si="28"/>
        <v/>
      </c>
      <c r="AA39" s="109" t="str">
        <f t="shared" si="3"/>
        <v/>
      </c>
      <c r="AB39" s="110" t="str">
        <f>IFERROR(IF(AND(Q38="Impacto",Q39="Impacto"),(AB38-(+AB38*T39)),IF(AND(Q38="Probabilidad",Q39="Impacto"),(AB37-(+AB37*T39)),IF(Q39="Probabilidad",AB38,""))),"")</f>
        <v/>
      </c>
      <c r="AC39" s="111" t="str">
        <f t="shared" si="29"/>
        <v/>
      </c>
      <c r="AD39" s="112"/>
      <c r="AE39" s="113"/>
      <c r="AF39" s="114"/>
      <c r="AG39" s="115"/>
      <c r="AH39" s="115"/>
      <c r="AI39" s="115"/>
      <c r="AJ39" s="113"/>
      <c r="AK39" s="114"/>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row>
    <row r="40" spans="1:69" ht="18" hidden="1" customHeight="1" x14ac:dyDescent="0.3">
      <c r="A40" s="336"/>
      <c r="B40" s="354"/>
      <c r="C40" s="354"/>
      <c r="D40" s="354"/>
      <c r="E40" s="357"/>
      <c r="F40" s="354"/>
      <c r="G40" s="360"/>
      <c r="H40" s="363"/>
      <c r="I40" s="366"/>
      <c r="J40" s="383"/>
      <c r="K40" s="366">
        <f>IF(NOT(ISERROR(MATCH(J40,_xlfn.ANCHORARRAY(E51),0))),I53&amp;"Por favor no seleccionar los criterios de impacto",J40)</f>
        <v>0</v>
      </c>
      <c r="L40" s="363"/>
      <c r="M40" s="366"/>
      <c r="N40" s="386"/>
      <c r="O40" s="104">
        <v>4</v>
      </c>
      <c r="P40" s="171"/>
      <c r="Q40" s="105" t="str">
        <f t="shared" ref="Q40:Q42" si="30">IF(OR(R40="Preventivo",R40="Detectivo"),"Probabilidad",IF(R40="Correctivo","Impacto",""))</f>
        <v/>
      </c>
      <c r="R40" s="106"/>
      <c r="S40" s="106"/>
      <c r="T40" s="107" t="str">
        <f t="shared" si="27"/>
        <v/>
      </c>
      <c r="U40" s="106"/>
      <c r="V40" s="106"/>
      <c r="W40" s="106"/>
      <c r="X40" s="108" t="str">
        <f t="shared" ref="X40:X42" si="31">IFERROR(IF(AND(Q39="Probabilidad",Q40="Probabilidad"),(Z39-(+Z39*T40)),IF(AND(Q39="Impacto",Q40="Probabilidad"),(Z38-(+Z38*T40)),IF(Q40="Impacto",Z39,""))),"")</f>
        <v/>
      </c>
      <c r="Y40" s="109" t="str">
        <f t="shared" si="1"/>
        <v/>
      </c>
      <c r="Z40" s="110" t="str">
        <f t="shared" si="28"/>
        <v/>
      </c>
      <c r="AA40" s="109" t="str">
        <f t="shared" si="3"/>
        <v/>
      </c>
      <c r="AB40" s="110" t="str">
        <f t="shared" ref="AB40:AB42" si="32">IFERROR(IF(AND(Q39="Impacto",Q40="Impacto"),(AB39-(+AB39*T40)),IF(AND(Q39="Probabilidad",Q40="Impacto"),(AB38-(+AB38*T40)),IF(Q40="Probabilidad",AB39,""))),"")</f>
        <v/>
      </c>
      <c r="AC40" s="11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12"/>
      <c r="AE40" s="113"/>
      <c r="AF40" s="114"/>
      <c r="AG40" s="115"/>
      <c r="AH40" s="115"/>
      <c r="AI40" s="115"/>
      <c r="AJ40" s="113"/>
      <c r="AK40" s="114"/>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row>
    <row r="41" spans="1:69" ht="18" hidden="1" customHeight="1" x14ac:dyDescent="0.3">
      <c r="A41" s="336"/>
      <c r="B41" s="354"/>
      <c r="C41" s="354"/>
      <c r="D41" s="354"/>
      <c r="E41" s="357"/>
      <c r="F41" s="354"/>
      <c r="G41" s="360"/>
      <c r="H41" s="363"/>
      <c r="I41" s="366"/>
      <c r="J41" s="383"/>
      <c r="K41" s="366">
        <f>IF(NOT(ISERROR(MATCH(J41,_xlfn.ANCHORARRAY(E52),0))),I54&amp;"Por favor no seleccionar los criterios de impacto",J41)</f>
        <v>0</v>
      </c>
      <c r="L41" s="363"/>
      <c r="M41" s="366"/>
      <c r="N41" s="386"/>
      <c r="O41" s="104">
        <v>5</v>
      </c>
      <c r="P41" s="171"/>
      <c r="Q41" s="105" t="str">
        <f t="shared" si="30"/>
        <v/>
      </c>
      <c r="R41" s="106"/>
      <c r="S41" s="106"/>
      <c r="T41" s="107" t="str">
        <f t="shared" si="27"/>
        <v/>
      </c>
      <c r="U41" s="106"/>
      <c r="V41" s="106"/>
      <c r="W41" s="106"/>
      <c r="X41" s="108" t="str">
        <f t="shared" si="31"/>
        <v/>
      </c>
      <c r="Y41" s="109" t="str">
        <f t="shared" si="1"/>
        <v/>
      </c>
      <c r="Z41" s="110" t="str">
        <f t="shared" si="28"/>
        <v/>
      </c>
      <c r="AA41" s="109" t="str">
        <f t="shared" si="3"/>
        <v/>
      </c>
      <c r="AB41" s="110" t="str">
        <f t="shared" si="32"/>
        <v/>
      </c>
      <c r="AC41" s="111" t="str">
        <f t="shared" ref="AC41:AC42" si="33">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12"/>
      <c r="AE41" s="113"/>
      <c r="AF41" s="114"/>
      <c r="AG41" s="115"/>
      <c r="AH41" s="115"/>
      <c r="AI41" s="115"/>
      <c r="AJ41" s="113"/>
      <c r="AK41" s="114"/>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row>
    <row r="42" spans="1:69" ht="18" hidden="1" customHeight="1" x14ac:dyDescent="0.3">
      <c r="A42" s="337"/>
      <c r="B42" s="355"/>
      <c r="C42" s="355"/>
      <c r="D42" s="355"/>
      <c r="E42" s="358"/>
      <c r="F42" s="355"/>
      <c r="G42" s="361"/>
      <c r="H42" s="364"/>
      <c r="I42" s="367"/>
      <c r="J42" s="384"/>
      <c r="K42" s="367">
        <f>IF(NOT(ISERROR(MATCH(J42,_xlfn.ANCHORARRAY(E53),0))),I55&amp;"Por favor no seleccionar los criterios de impacto",J42)</f>
        <v>0</v>
      </c>
      <c r="L42" s="364"/>
      <c r="M42" s="367"/>
      <c r="N42" s="387"/>
      <c r="O42" s="104">
        <v>6</v>
      </c>
      <c r="P42" s="171"/>
      <c r="Q42" s="105" t="str">
        <f t="shared" si="30"/>
        <v/>
      </c>
      <c r="R42" s="106"/>
      <c r="S42" s="106"/>
      <c r="T42" s="107" t="str">
        <f t="shared" si="27"/>
        <v/>
      </c>
      <c r="U42" s="106"/>
      <c r="V42" s="106"/>
      <c r="W42" s="106"/>
      <c r="X42" s="108" t="str">
        <f t="shared" si="31"/>
        <v/>
      </c>
      <c r="Y42" s="109" t="str">
        <f t="shared" si="1"/>
        <v/>
      </c>
      <c r="Z42" s="110" t="str">
        <f t="shared" si="28"/>
        <v/>
      </c>
      <c r="AA42" s="109" t="str">
        <f t="shared" si="3"/>
        <v/>
      </c>
      <c r="AB42" s="110" t="str">
        <f t="shared" si="32"/>
        <v/>
      </c>
      <c r="AC42" s="111" t="str">
        <f t="shared" si="33"/>
        <v/>
      </c>
      <c r="AD42" s="112"/>
      <c r="AE42" s="113"/>
      <c r="AF42" s="114"/>
      <c r="AG42" s="115"/>
      <c r="AH42" s="115"/>
      <c r="AI42" s="115"/>
      <c r="AJ42" s="113"/>
      <c r="AK42" s="114"/>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row>
    <row r="43" spans="1:69" ht="18" hidden="1" customHeight="1" x14ac:dyDescent="0.3">
      <c r="A43" s="335">
        <v>6</v>
      </c>
      <c r="B43" s="353"/>
      <c r="C43" s="353"/>
      <c r="D43" s="353"/>
      <c r="E43" s="356"/>
      <c r="F43" s="353"/>
      <c r="G43" s="359"/>
      <c r="H43" s="362" t="str">
        <f>IF(G43&lt;=0,"",IF(G43&lt;=2,"Muy Baja",IF(G43&lt;=24,"Baja",IF(G43&lt;=500,"Media",IF(G43&lt;=5000,"Alta","Muy Alta")))))</f>
        <v/>
      </c>
      <c r="I43" s="365" t="str">
        <f>IF(H43="","",IF(H43="Muy Baja",0.2,IF(H43="Baja",0.4,IF(H43="Media",0.6,IF(H43="Alta",0.8,IF(H43="Muy Alta",1,))))))</f>
        <v/>
      </c>
      <c r="J43" s="382"/>
      <c r="K43" s="365">
        <f>IF(NOT(ISERROR(MATCH(J43,'Tabla Impacto'!$B$221:$B$223,0))),'Tabla Impacto'!$F$223&amp;"Por favor no seleccionar los criterios de impacto(Afectación Económica o presupuestal y Pérdida Reputacional)",J43)</f>
        <v>0</v>
      </c>
      <c r="L43" s="362" t="str">
        <f>IF(OR(K43='Tabla Impacto'!$C$11,K43='Tabla Impacto'!$D$11),"Leve",IF(OR(K43='Tabla Impacto'!$C$12,K43='Tabla Impacto'!$D$12),"Menor",IF(OR(K43='Tabla Impacto'!$C$13,K43='Tabla Impacto'!$D$13),"Moderado",IF(OR(K43='Tabla Impacto'!$C$14,K43='Tabla Impacto'!$D$14),"Mayor",IF(OR(K43='Tabla Impacto'!$C$15,K43='Tabla Impacto'!$D$15),"Catastrófico","")))))</f>
        <v/>
      </c>
      <c r="M43" s="365" t="str">
        <f>IF(L43="","",IF(L43="Leve",0.2,IF(L43="Menor",0.4,IF(L43="Moderado",0.6,IF(L43="Mayor",0.8,IF(L43="Catastrófico",1,))))))</f>
        <v/>
      </c>
      <c r="N43" s="385" t="str">
        <f>IF(OR(AND(H43="Muy Baja",L43="Leve"),AND(H43="Muy Baja",L43="Menor"),AND(H43="Baja",L43="Leve")),"Bajo",IF(OR(AND(H43="Muy baja",L43="Moderado"),AND(H43="Baja",L43="Menor"),AND(H43="Baja",L43="Moderado"),AND(H43="Media",L43="Leve"),AND(H43="Media",L43="Menor"),AND(H43="Media",L43="Moderado"),AND(H43="Alta",L43="Leve"),AND(H43="Alta",L43="Menor")),"Moderado",IF(OR(AND(H43="Muy Baja",L43="Mayor"),AND(H43="Baja",L43="Mayor"),AND(H43="Media",L43="Mayor"),AND(H43="Alta",L43="Moderado"),AND(H43="Alta",L43="Mayor"),AND(H43="Muy Alta",L43="Leve"),AND(H43="Muy Alta",L43="Menor"),AND(H43="Muy Alta",L43="Moderado"),AND(H43="Muy Alta",L43="Mayor")),"Alto",IF(OR(AND(H43="Muy Baja",L43="Catastrófico"),AND(H43="Baja",L43="Catastrófico"),AND(H43="Media",L43="Catastrófico"),AND(H43="Alta",L43="Catastrófico"),AND(H43="Muy Alta",L43="Catastrófico")),"Extremo",""))))</f>
        <v/>
      </c>
      <c r="O43" s="104">
        <v>1</v>
      </c>
      <c r="P43" s="171"/>
      <c r="Q43" s="105"/>
      <c r="R43" s="106"/>
      <c r="S43" s="106"/>
      <c r="T43" s="107"/>
      <c r="U43" s="106"/>
      <c r="V43" s="106"/>
      <c r="W43" s="106"/>
      <c r="X43" s="108" t="str">
        <f>IFERROR(IF(Q43="Probabilidad",(I43-(+I43*T43)),IF(Q43="Impacto",I43,"")),"")</f>
        <v/>
      </c>
      <c r="Y43" s="109" t="str">
        <f>IFERROR(IF(X43="","",IF(X43&lt;=0.2,"Muy Baja",IF(X43&lt;=0.4,"Baja",IF(X43&lt;=0.6,"Media",IF(X43&lt;=0.8,"Alta","Muy Alta"))))),"")</f>
        <v/>
      </c>
      <c r="Z43" s="110" t="str">
        <f>+X43</f>
        <v/>
      </c>
      <c r="AA43" s="109" t="str">
        <f>IFERROR(IF(AB43="","",IF(AB43&lt;=0.2,"Leve",IF(AB43&lt;=0.4,"Menor",IF(AB43&lt;=0.6,"Moderado",IF(AB43&lt;=0.8,"Mayor","Catastrófico"))))),"")</f>
        <v/>
      </c>
      <c r="AB43" s="110" t="str">
        <f>IFERROR(IF(Q43="Impacto",(M43-(+M43*T43)),IF(Q43="Probabilidad",M43,"")),"")</f>
        <v/>
      </c>
      <c r="AC43" s="11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2"/>
      <c r="AE43" s="167"/>
      <c r="AF43" s="113"/>
      <c r="AG43" s="115"/>
      <c r="AH43" s="115"/>
      <c r="AI43" s="115"/>
      <c r="AJ43" s="113"/>
      <c r="AK43" s="114"/>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row>
    <row r="44" spans="1:69" ht="18" hidden="1" customHeight="1" x14ac:dyDescent="0.3">
      <c r="A44" s="336"/>
      <c r="B44" s="354"/>
      <c r="C44" s="354"/>
      <c r="D44" s="354"/>
      <c r="E44" s="357"/>
      <c r="F44" s="354"/>
      <c r="G44" s="360"/>
      <c r="H44" s="363"/>
      <c r="I44" s="366"/>
      <c r="J44" s="383"/>
      <c r="K44" s="366">
        <f>IF(NOT(ISERROR(MATCH(J44,_xlfn.ANCHORARRAY(E55),0))),I57&amp;"Por favor no seleccionar los criterios de impacto",J44)</f>
        <v>0</v>
      </c>
      <c r="L44" s="363"/>
      <c r="M44" s="366"/>
      <c r="N44" s="386"/>
      <c r="O44" s="104">
        <v>2</v>
      </c>
      <c r="P44" s="171"/>
      <c r="Q44" s="105" t="str">
        <f>IF(OR(R44="Preventivo",R44="Detectivo"),"Probabilidad",IF(R44="Correctivo","Impacto",""))</f>
        <v/>
      </c>
      <c r="R44" s="106"/>
      <c r="S44" s="106"/>
      <c r="T44" s="107" t="str">
        <f t="shared" ref="T44:T48" si="34">IF(AND(R44="Preventivo",S44="Automático"),"50%",IF(AND(R44="Preventivo",S44="Manual"),"40%",IF(AND(R44="Detectivo",S44="Automático"),"40%",IF(AND(R44="Detectivo",S44="Manual"),"30%",IF(AND(R44="Correctivo",S44="Automático"),"35%",IF(AND(R44="Correctivo",S44="Manual"),"25%",""))))))</f>
        <v/>
      </c>
      <c r="U44" s="106"/>
      <c r="V44" s="106"/>
      <c r="W44" s="106"/>
      <c r="X44" s="108" t="str">
        <f>IFERROR(IF(AND(Q43="Probabilidad",Q44="Probabilidad"),(Z43-(+Z43*T44)),IF(Q44="Probabilidad",(I43-(+I43*T44)),IF(Q44="Impacto",Z43,""))),"")</f>
        <v/>
      </c>
      <c r="Y44" s="109" t="str">
        <f t="shared" si="1"/>
        <v/>
      </c>
      <c r="Z44" s="110" t="str">
        <f t="shared" ref="Z44:Z48" si="35">+X44</f>
        <v/>
      </c>
      <c r="AA44" s="109" t="str">
        <f t="shared" si="3"/>
        <v/>
      </c>
      <c r="AB44" s="110" t="str">
        <f>IFERROR(IF(AND(Q43="Impacto",Q44="Impacto"),(AB43-(+AB43*T44)),IF(Q44="Impacto",(M43-(+M43*T44)),IF(Q44="Probabilidad",AB43,""))),"")</f>
        <v/>
      </c>
      <c r="AC44" s="111" t="str">
        <f t="shared" ref="AC44:AC45" si="3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12"/>
      <c r="AE44" s="113"/>
      <c r="AF44" s="114"/>
      <c r="AG44" s="115"/>
      <c r="AH44" s="115"/>
      <c r="AI44" s="115"/>
      <c r="AJ44" s="113"/>
      <c r="AK44" s="114"/>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row>
    <row r="45" spans="1:69" ht="18" hidden="1" customHeight="1" x14ac:dyDescent="0.3">
      <c r="A45" s="336"/>
      <c r="B45" s="354"/>
      <c r="C45" s="354"/>
      <c r="D45" s="354"/>
      <c r="E45" s="357"/>
      <c r="F45" s="354"/>
      <c r="G45" s="360"/>
      <c r="H45" s="363"/>
      <c r="I45" s="366"/>
      <c r="J45" s="383"/>
      <c r="K45" s="366">
        <f>IF(NOT(ISERROR(MATCH(J45,_xlfn.ANCHORARRAY(E56),0))),I58&amp;"Por favor no seleccionar los criterios de impacto",J45)</f>
        <v>0</v>
      </c>
      <c r="L45" s="363"/>
      <c r="M45" s="366"/>
      <c r="N45" s="386"/>
      <c r="O45" s="104">
        <v>3</v>
      </c>
      <c r="P45" s="172"/>
      <c r="Q45" s="105" t="str">
        <f>IF(OR(R45="Preventivo",R45="Detectivo"),"Probabilidad",IF(R45="Correctivo","Impacto",""))</f>
        <v/>
      </c>
      <c r="R45" s="106"/>
      <c r="S45" s="106"/>
      <c r="T45" s="107" t="str">
        <f t="shared" si="34"/>
        <v/>
      </c>
      <c r="U45" s="106"/>
      <c r="V45" s="106"/>
      <c r="W45" s="106"/>
      <c r="X45" s="108" t="str">
        <f>IFERROR(IF(AND(Q44="Probabilidad",Q45="Probabilidad"),(Z44-(+Z44*T45)),IF(AND(Q44="Impacto",Q45="Probabilidad"),(Z43-(+Z43*T45)),IF(Q45="Impacto",Z44,""))),"")</f>
        <v/>
      </c>
      <c r="Y45" s="109" t="str">
        <f t="shared" si="1"/>
        <v/>
      </c>
      <c r="Z45" s="110" t="str">
        <f t="shared" si="35"/>
        <v/>
      </c>
      <c r="AA45" s="109" t="str">
        <f t="shared" si="3"/>
        <v/>
      </c>
      <c r="AB45" s="110" t="str">
        <f>IFERROR(IF(AND(Q44="Impacto",Q45="Impacto"),(AB44-(+AB44*T45)),IF(AND(Q44="Probabilidad",Q45="Impacto"),(AB43-(+AB43*T45)),IF(Q45="Probabilidad",AB44,""))),"")</f>
        <v/>
      </c>
      <c r="AC45" s="111" t="str">
        <f t="shared" si="36"/>
        <v/>
      </c>
      <c r="AD45" s="112"/>
      <c r="AE45" s="113"/>
      <c r="AF45" s="114"/>
      <c r="AG45" s="115"/>
      <c r="AH45" s="115"/>
      <c r="AI45" s="115"/>
      <c r="AJ45" s="113"/>
      <c r="AK45" s="114"/>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row>
    <row r="46" spans="1:69" ht="18" hidden="1" customHeight="1" x14ac:dyDescent="0.3">
      <c r="A46" s="336"/>
      <c r="B46" s="354"/>
      <c r="C46" s="354"/>
      <c r="D46" s="354"/>
      <c r="E46" s="357"/>
      <c r="F46" s="354"/>
      <c r="G46" s="360"/>
      <c r="H46" s="363"/>
      <c r="I46" s="366"/>
      <c r="J46" s="383"/>
      <c r="K46" s="366">
        <f>IF(NOT(ISERROR(MATCH(J46,_xlfn.ANCHORARRAY(E57),0))),I59&amp;"Por favor no seleccionar los criterios de impacto",J46)</f>
        <v>0</v>
      </c>
      <c r="L46" s="363"/>
      <c r="M46" s="366"/>
      <c r="N46" s="386"/>
      <c r="O46" s="104">
        <v>4</v>
      </c>
      <c r="P46" s="171"/>
      <c r="Q46" s="105" t="str">
        <f t="shared" ref="Q46:Q48" si="37">IF(OR(R46="Preventivo",R46="Detectivo"),"Probabilidad",IF(R46="Correctivo","Impacto",""))</f>
        <v/>
      </c>
      <c r="R46" s="106"/>
      <c r="S46" s="106"/>
      <c r="T46" s="107" t="str">
        <f t="shared" si="34"/>
        <v/>
      </c>
      <c r="U46" s="106"/>
      <c r="V46" s="106"/>
      <c r="W46" s="106"/>
      <c r="X46" s="108" t="str">
        <f t="shared" ref="X46:X48" si="38">IFERROR(IF(AND(Q45="Probabilidad",Q46="Probabilidad"),(Z45-(+Z45*T46)),IF(AND(Q45="Impacto",Q46="Probabilidad"),(Z44-(+Z44*T46)),IF(Q46="Impacto",Z45,""))),"")</f>
        <v/>
      </c>
      <c r="Y46" s="109" t="str">
        <f t="shared" si="1"/>
        <v/>
      </c>
      <c r="Z46" s="110" t="str">
        <f t="shared" si="35"/>
        <v/>
      </c>
      <c r="AA46" s="109" t="str">
        <f t="shared" si="3"/>
        <v/>
      </c>
      <c r="AB46" s="110" t="str">
        <f t="shared" ref="AB46:AB48" si="39">IFERROR(IF(AND(Q45="Impacto",Q46="Impacto"),(AB45-(+AB45*T46)),IF(AND(Q45="Probabilidad",Q46="Impacto"),(AB44-(+AB44*T46)),IF(Q46="Probabilidad",AB45,""))),"")</f>
        <v/>
      </c>
      <c r="AC46" s="11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2"/>
      <c r="AE46" s="113"/>
      <c r="AF46" s="114"/>
      <c r="AG46" s="115"/>
      <c r="AH46" s="115"/>
      <c r="AI46" s="115"/>
      <c r="AJ46" s="113"/>
      <c r="AK46" s="114"/>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row>
    <row r="47" spans="1:69" ht="18" hidden="1" customHeight="1" x14ac:dyDescent="0.3">
      <c r="A47" s="336"/>
      <c r="B47" s="354"/>
      <c r="C47" s="354"/>
      <c r="D47" s="354"/>
      <c r="E47" s="357"/>
      <c r="F47" s="354"/>
      <c r="G47" s="360"/>
      <c r="H47" s="363"/>
      <c r="I47" s="366"/>
      <c r="J47" s="383"/>
      <c r="K47" s="366">
        <f>IF(NOT(ISERROR(MATCH(J47,_xlfn.ANCHORARRAY(E58),0))),I60&amp;"Por favor no seleccionar los criterios de impacto",J47)</f>
        <v>0</v>
      </c>
      <c r="L47" s="363"/>
      <c r="M47" s="366"/>
      <c r="N47" s="386"/>
      <c r="O47" s="104">
        <v>5</v>
      </c>
      <c r="P47" s="171"/>
      <c r="Q47" s="105" t="str">
        <f t="shared" si="37"/>
        <v/>
      </c>
      <c r="R47" s="106"/>
      <c r="S47" s="106"/>
      <c r="T47" s="107" t="str">
        <f t="shared" si="34"/>
        <v/>
      </c>
      <c r="U47" s="106"/>
      <c r="V47" s="106"/>
      <c r="W47" s="106"/>
      <c r="X47" s="108" t="str">
        <f t="shared" si="38"/>
        <v/>
      </c>
      <c r="Y47" s="109" t="str">
        <f t="shared" si="1"/>
        <v/>
      </c>
      <c r="Z47" s="110" t="str">
        <f t="shared" si="35"/>
        <v/>
      </c>
      <c r="AA47" s="109" t="str">
        <f t="shared" si="3"/>
        <v/>
      </c>
      <c r="AB47" s="110" t="str">
        <f t="shared" si="39"/>
        <v/>
      </c>
      <c r="AC47" s="111" t="str">
        <f t="shared" ref="AC47" si="4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2"/>
      <c r="AE47" s="113"/>
      <c r="AF47" s="114"/>
      <c r="AG47" s="115"/>
      <c r="AH47" s="115"/>
      <c r="AI47" s="115"/>
      <c r="AJ47" s="113"/>
      <c r="AK47" s="114"/>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row>
    <row r="48" spans="1:69" ht="18" hidden="1" customHeight="1" x14ac:dyDescent="0.3">
      <c r="A48" s="337"/>
      <c r="B48" s="355"/>
      <c r="C48" s="355"/>
      <c r="D48" s="355"/>
      <c r="E48" s="358"/>
      <c r="F48" s="355"/>
      <c r="G48" s="361"/>
      <c r="H48" s="364"/>
      <c r="I48" s="367"/>
      <c r="J48" s="384"/>
      <c r="K48" s="367">
        <f>IF(NOT(ISERROR(MATCH(J48,_xlfn.ANCHORARRAY(E59),0))),I61&amp;"Por favor no seleccionar los criterios de impacto",J48)</f>
        <v>0</v>
      </c>
      <c r="L48" s="364"/>
      <c r="M48" s="367"/>
      <c r="N48" s="387"/>
      <c r="O48" s="104">
        <v>6</v>
      </c>
      <c r="P48" s="171"/>
      <c r="Q48" s="105" t="str">
        <f t="shared" si="37"/>
        <v/>
      </c>
      <c r="R48" s="106"/>
      <c r="S48" s="106"/>
      <c r="T48" s="107" t="str">
        <f t="shared" si="34"/>
        <v/>
      </c>
      <c r="U48" s="106"/>
      <c r="V48" s="106"/>
      <c r="W48" s="106"/>
      <c r="X48" s="108" t="str">
        <f t="shared" si="38"/>
        <v/>
      </c>
      <c r="Y48" s="109" t="str">
        <f t="shared" si="1"/>
        <v/>
      </c>
      <c r="Z48" s="110" t="str">
        <f t="shared" si="35"/>
        <v/>
      </c>
      <c r="AA48" s="109" t="str">
        <f>IFERROR(IF(AB48="","",IF(AB48&lt;=0.2,"Leve",IF(AB48&lt;=0.4,"Menor",IF(AB48&lt;=0.6,"Moderado",IF(AB48&lt;=0.8,"Mayor","Catastrófico"))))),"")</f>
        <v/>
      </c>
      <c r="AB48" s="110" t="str">
        <f t="shared" si="39"/>
        <v/>
      </c>
      <c r="AC48" s="111"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12"/>
      <c r="AE48" s="113"/>
      <c r="AF48" s="114"/>
      <c r="AG48" s="115"/>
      <c r="AH48" s="115"/>
      <c r="AI48" s="115"/>
      <c r="AJ48" s="113"/>
      <c r="AK48" s="114"/>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row>
    <row r="49" spans="1:69" ht="18" hidden="1" customHeight="1" x14ac:dyDescent="0.3">
      <c r="A49" s="335">
        <v>7</v>
      </c>
      <c r="B49" s="353"/>
      <c r="C49" s="353"/>
      <c r="D49" s="353"/>
      <c r="E49" s="356"/>
      <c r="F49" s="353"/>
      <c r="G49" s="359"/>
      <c r="H49" s="362" t="str">
        <f>IF(G49&lt;=0,"",IF(G49&lt;=2,"Muy Baja",IF(G49&lt;=24,"Baja",IF(G49&lt;=500,"Media",IF(G49&lt;=5000,"Alta","Muy Alta")))))</f>
        <v/>
      </c>
      <c r="I49" s="365" t="str">
        <f>IF(H49="","",IF(H49="Muy Baja",0.2,IF(H49="Baja",0.4,IF(H49="Media",0.6,IF(H49="Alta",0.8,IF(H49="Muy Alta",1,))))))</f>
        <v/>
      </c>
      <c r="J49" s="382"/>
      <c r="K49" s="365">
        <f>IF(NOT(ISERROR(MATCH(J49,'Tabla Impacto'!$B$221:$B$223,0))),'Tabla Impacto'!$F$223&amp;"Por favor no seleccionar los criterios de impacto(Afectación Económica o presupuestal y Pérdida Reputacional)",J49)</f>
        <v>0</v>
      </c>
      <c r="L49" s="362" t="str">
        <f>IF(OR(K49='Tabla Impacto'!$C$11,K49='Tabla Impacto'!$D$11),"Leve",IF(OR(K49='Tabla Impacto'!$C$12,K49='Tabla Impacto'!$D$12),"Menor",IF(OR(K49='Tabla Impacto'!$C$13,K49='Tabla Impacto'!$D$13),"Moderado",IF(OR(K49='Tabla Impacto'!$C$14,K49='Tabla Impacto'!$D$14),"Mayor",IF(OR(K49='Tabla Impacto'!$C$15,K49='Tabla Impacto'!$D$15),"Catastrófico","")))))</f>
        <v/>
      </c>
      <c r="M49" s="365" t="str">
        <f>IF(L49="","",IF(L49="Leve",0.2,IF(L49="Menor",0.4,IF(L49="Moderado",0.6,IF(L49="Mayor",0.8,IF(L49="Catastrófico",1,))))))</f>
        <v/>
      </c>
      <c r="N49" s="385" t="str">
        <f>IF(OR(AND(H49="Muy Baja",L49="Leve"),AND(H49="Muy Baja",L49="Menor"),AND(H49="Baja",L49="Leve")),"Bajo",IF(OR(AND(H49="Muy baja",L49="Moderado"),AND(H49="Baja",L49="Menor"),AND(H49="Baja",L49="Moderado"),AND(H49="Media",L49="Leve"),AND(H49="Media",L49="Menor"),AND(H49="Media",L49="Moderado"),AND(H49="Alta",L49="Leve"),AND(H49="Alta",L49="Menor")),"Moderado",IF(OR(AND(H49="Muy Baja",L49="Mayor"),AND(H49="Baja",L49="Mayor"),AND(H49="Media",L49="Mayor"),AND(H49="Alta",L49="Moderado"),AND(H49="Alta",L49="Mayor"),AND(H49="Muy Alta",L49="Leve"),AND(H49="Muy Alta",L49="Menor"),AND(H49="Muy Alta",L49="Moderado"),AND(H49="Muy Alta",L49="Mayor")),"Alto",IF(OR(AND(H49="Muy Baja",L49="Catastrófico"),AND(H49="Baja",L49="Catastrófico"),AND(H49="Media",L49="Catastrófico"),AND(H49="Alta",L49="Catastrófico"),AND(H49="Muy Alta",L49="Catastrófico")),"Extremo",""))))</f>
        <v/>
      </c>
      <c r="O49" s="104">
        <v>1</v>
      </c>
      <c r="P49" s="171"/>
      <c r="Q49" s="158" t="str">
        <f>IF(OR(R49="Preventivo",R49="Detectivo"),"Probabilidad",IF(R49="Correctivo","Impacto",""))</f>
        <v/>
      </c>
      <c r="R49" s="161"/>
      <c r="S49" s="161"/>
      <c r="T49" s="162" t="str">
        <f>IF(AND(R49="Preventivo",S49="Automático"),"50%",IF(AND(R49="Preventivo",S49="Manual"),"40%",IF(AND(R49="Detectivo",S49="Automático"),"40%",IF(AND(R49="Detectivo",S49="Manual"),"30%",IF(AND(R49="Correctivo",S49="Automático"),"35%",IF(AND(R49="Correctivo",S49="Manual"),"25%",""))))))</f>
        <v/>
      </c>
      <c r="U49" s="161"/>
      <c r="V49" s="161"/>
      <c r="W49" s="161"/>
      <c r="X49" s="156" t="str">
        <f>IFERROR(IF(Q49="Probabilidad",(I49-(+I49*T49)),IF(Q49="Impacto",I49,"")),"")</f>
        <v/>
      </c>
      <c r="Y49" s="163" t="str">
        <f>IFERROR(IF(X49="","",IF(X49&lt;=0.2,"Muy Baja",IF(X49&lt;=0.4,"Baja",IF(X49&lt;=0.6,"Media",IF(X49&lt;=0.8,"Alta","Muy Alta"))))),"")</f>
        <v/>
      </c>
      <c r="Z49" s="164" t="str">
        <f>+X49</f>
        <v/>
      </c>
      <c r="AA49" s="163" t="str">
        <f>IFERROR(IF(AB49="","",IF(AB49&lt;=0.2,"Leve",IF(AB49&lt;=0.4,"Menor",IF(AB49&lt;=0.6,"Moderado",IF(AB49&lt;=0.8,"Mayor","Catastrófico"))))),"")</f>
        <v/>
      </c>
      <c r="AB49" s="164" t="str">
        <f>IFERROR(IF(Q49="Impacto",(M49-(+M49*T49)),IF(Q49="Probabilidad",M49,"")),"")</f>
        <v/>
      </c>
      <c r="AC49" s="165"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66"/>
      <c r="AE49" s="113"/>
      <c r="AF49" s="113"/>
      <c r="AG49" s="115"/>
      <c r="AH49" s="115"/>
      <c r="AI49" s="115"/>
      <c r="AJ49" s="113"/>
      <c r="AK49" s="114"/>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row>
    <row r="50" spans="1:69" ht="18" hidden="1" customHeight="1" x14ac:dyDescent="0.3">
      <c r="A50" s="336"/>
      <c r="B50" s="354"/>
      <c r="C50" s="354"/>
      <c r="D50" s="354"/>
      <c r="E50" s="357"/>
      <c r="F50" s="354"/>
      <c r="G50" s="360"/>
      <c r="H50" s="363"/>
      <c r="I50" s="366"/>
      <c r="J50" s="383"/>
      <c r="K50" s="366">
        <f>IF(NOT(ISERROR(MATCH(J50,_xlfn.ANCHORARRAY(E61),0))),I63&amp;"Por favor no seleccionar los criterios de impacto",J50)</f>
        <v>0</v>
      </c>
      <c r="L50" s="363"/>
      <c r="M50" s="366"/>
      <c r="N50" s="386"/>
      <c r="O50" s="104">
        <v>2</v>
      </c>
      <c r="P50" s="171"/>
      <c r="Q50" s="158" t="str">
        <f>IF(OR(R50="Preventivo",R50="Detectivo"),"Probabilidad",IF(R50="Correctivo","Impacto",""))</f>
        <v/>
      </c>
      <c r="R50" s="161"/>
      <c r="S50" s="161"/>
      <c r="T50" s="162" t="str">
        <f t="shared" ref="T50:T54" si="41">IF(AND(R50="Preventivo",S50="Automático"),"50%",IF(AND(R50="Preventivo",S50="Manual"),"40%",IF(AND(R50="Detectivo",S50="Automático"),"40%",IF(AND(R50="Detectivo",S50="Manual"),"30%",IF(AND(R50="Correctivo",S50="Automático"),"35%",IF(AND(R50="Correctivo",S50="Manual"),"25%",""))))))</f>
        <v/>
      </c>
      <c r="U50" s="161"/>
      <c r="V50" s="161"/>
      <c r="W50" s="161"/>
      <c r="X50" s="156" t="str">
        <f>IFERROR(IF(AND(Q49="Probabilidad",Q50="Probabilidad"),(Z49-(+Z49*T50)),IF(Q50="Probabilidad",(I49-(+I49*T50)),IF(Q50="Impacto",Z49,""))),"")</f>
        <v/>
      </c>
      <c r="Y50" s="163" t="str">
        <f t="shared" si="1"/>
        <v/>
      </c>
      <c r="Z50" s="164" t="str">
        <f t="shared" ref="Z50:Z54" si="42">+X50</f>
        <v/>
      </c>
      <c r="AA50" s="163" t="str">
        <f t="shared" si="3"/>
        <v/>
      </c>
      <c r="AB50" s="164" t="str">
        <f>IFERROR(IF(AND(Q49="Impacto",Q50="Impacto"),(AB49-(+AB49*T50)),IF(Q50="Impacto",(M49-(+M49*T50)),IF(Q50="Probabilidad",AB49,""))),"")</f>
        <v/>
      </c>
      <c r="AC50" s="165" t="str">
        <f t="shared" ref="AC50:AC51" si="43">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66"/>
      <c r="AE50" s="113"/>
      <c r="AF50" s="114"/>
      <c r="AG50" s="115"/>
      <c r="AH50" s="115"/>
      <c r="AI50" s="115"/>
      <c r="AJ50" s="113"/>
      <c r="AK50" s="114"/>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row>
    <row r="51" spans="1:69" ht="18" hidden="1" customHeight="1" x14ac:dyDescent="0.3">
      <c r="A51" s="336"/>
      <c r="B51" s="354"/>
      <c r="C51" s="354"/>
      <c r="D51" s="354"/>
      <c r="E51" s="357"/>
      <c r="F51" s="354"/>
      <c r="G51" s="360"/>
      <c r="H51" s="363"/>
      <c r="I51" s="366"/>
      <c r="J51" s="383"/>
      <c r="K51" s="366">
        <f>IF(NOT(ISERROR(MATCH(J51,_xlfn.ANCHORARRAY(E62),0))),I64&amp;"Por favor no seleccionar los criterios de impacto",J51)</f>
        <v>0</v>
      </c>
      <c r="L51" s="363"/>
      <c r="M51" s="366"/>
      <c r="N51" s="386"/>
      <c r="O51" s="104">
        <v>3</v>
      </c>
      <c r="P51" s="172"/>
      <c r="Q51" s="105" t="str">
        <f>IF(OR(R51="Preventivo",R51="Detectivo"),"Probabilidad",IF(R51="Correctivo","Impacto",""))</f>
        <v/>
      </c>
      <c r="R51" s="106"/>
      <c r="S51" s="106"/>
      <c r="T51" s="107" t="str">
        <f t="shared" si="41"/>
        <v/>
      </c>
      <c r="U51" s="106"/>
      <c r="V51" s="106"/>
      <c r="W51" s="106"/>
      <c r="X51" s="108" t="str">
        <f>IFERROR(IF(AND(Q50="Probabilidad",Q51="Probabilidad"),(Z50-(+Z50*T51)),IF(AND(Q50="Impacto",Q51="Probabilidad"),(Z49-(+Z49*T51)),IF(Q51="Impacto",Z50,""))),"")</f>
        <v/>
      </c>
      <c r="Y51" s="109" t="str">
        <f t="shared" si="1"/>
        <v/>
      </c>
      <c r="Z51" s="110" t="str">
        <f t="shared" si="42"/>
        <v/>
      </c>
      <c r="AA51" s="109" t="str">
        <f t="shared" si="3"/>
        <v/>
      </c>
      <c r="AB51" s="110" t="str">
        <f>IFERROR(IF(AND(Q50="Impacto",Q51="Impacto"),(AB50-(+AB50*T51)),IF(AND(Q50="Probabilidad",Q51="Impacto"),(AB49-(+AB49*T51)),IF(Q51="Probabilidad",AB50,""))),"")</f>
        <v/>
      </c>
      <c r="AC51" s="111" t="str">
        <f t="shared" si="43"/>
        <v/>
      </c>
      <c r="AD51" s="112"/>
      <c r="AE51" s="113"/>
      <c r="AF51" s="114"/>
      <c r="AG51" s="115"/>
      <c r="AH51" s="115"/>
      <c r="AI51" s="115"/>
      <c r="AJ51" s="113"/>
      <c r="AK51" s="114"/>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row>
    <row r="52" spans="1:69" ht="18" hidden="1" customHeight="1" x14ac:dyDescent="0.3">
      <c r="A52" s="336"/>
      <c r="B52" s="354"/>
      <c r="C52" s="354"/>
      <c r="D52" s="354"/>
      <c r="E52" s="357"/>
      <c r="F52" s="354"/>
      <c r="G52" s="360"/>
      <c r="H52" s="363"/>
      <c r="I52" s="366"/>
      <c r="J52" s="383"/>
      <c r="K52" s="366">
        <f>IF(NOT(ISERROR(MATCH(J52,_xlfn.ANCHORARRAY(E63),0))),I65&amp;"Por favor no seleccionar los criterios de impacto",J52)</f>
        <v>0</v>
      </c>
      <c r="L52" s="363"/>
      <c r="M52" s="366"/>
      <c r="N52" s="386"/>
      <c r="O52" s="104">
        <v>4</v>
      </c>
      <c r="P52" s="171"/>
      <c r="Q52" s="105" t="str">
        <f t="shared" ref="Q52:Q54" si="44">IF(OR(R52="Preventivo",R52="Detectivo"),"Probabilidad",IF(R52="Correctivo","Impacto",""))</f>
        <v/>
      </c>
      <c r="R52" s="106"/>
      <c r="S52" s="106"/>
      <c r="T52" s="107" t="str">
        <f t="shared" si="41"/>
        <v/>
      </c>
      <c r="U52" s="106"/>
      <c r="V52" s="106"/>
      <c r="W52" s="106"/>
      <c r="X52" s="108" t="str">
        <f t="shared" ref="X52:X54" si="45">IFERROR(IF(AND(Q51="Probabilidad",Q52="Probabilidad"),(Z51-(+Z51*T52)),IF(AND(Q51="Impacto",Q52="Probabilidad"),(Z50-(+Z50*T52)),IF(Q52="Impacto",Z51,""))),"")</f>
        <v/>
      </c>
      <c r="Y52" s="109" t="str">
        <f t="shared" si="1"/>
        <v/>
      </c>
      <c r="Z52" s="110" t="str">
        <f t="shared" si="42"/>
        <v/>
      </c>
      <c r="AA52" s="109" t="str">
        <f t="shared" si="3"/>
        <v/>
      </c>
      <c r="AB52" s="110" t="str">
        <f t="shared" ref="AB52:AB54" si="46">IFERROR(IF(AND(Q51="Impacto",Q52="Impacto"),(AB51-(+AB51*T52)),IF(AND(Q51="Probabilidad",Q52="Impacto"),(AB50-(+AB50*T52)),IF(Q52="Probabilidad",AB51,""))),"")</f>
        <v/>
      </c>
      <c r="AC52" s="11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2"/>
      <c r="AE52" s="113"/>
      <c r="AF52" s="114"/>
      <c r="AG52" s="115"/>
      <c r="AH52" s="115"/>
      <c r="AI52" s="115"/>
      <c r="AJ52" s="113"/>
      <c r="AK52" s="114"/>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row>
    <row r="53" spans="1:69" ht="18" hidden="1" customHeight="1" x14ac:dyDescent="0.3">
      <c r="A53" s="336"/>
      <c r="B53" s="354"/>
      <c r="C53" s="354"/>
      <c r="D53" s="354"/>
      <c r="E53" s="357"/>
      <c r="F53" s="354"/>
      <c r="G53" s="360"/>
      <c r="H53" s="363"/>
      <c r="I53" s="366"/>
      <c r="J53" s="383"/>
      <c r="K53" s="366">
        <f>IF(NOT(ISERROR(MATCH(J53,_xlfn.ANCHORARRAY(E64),0))),I66&amp;"Por favor no seleccionar los criterios de impacto",J53)</f>
        <v>0</v>
      </c>
      <c r="L53" s="363"/>
      <c r="M53" s="366"/>
      <c r="N53" s="386"/>
      <c r="O53" s="104">
        <v>5</v>
      </c>
      <c r="P53" s="171"/>
      <c r="Q53" s="105" t="str">
        <f t="shared" si="44"/>
        <v/>
      </c>
      <c r="R53" s="106"/>
      <c r="S53" s="106"/>
      <c r="T53" s="107" t="str">
        <f t="shared" si="41"/>
        <v/>
      </c>
      <c r="U53" s="106"/>
      <c r="V53" s="106"/>
      <c r="W53" s="106"/>
      <c r="X53" s="108" t="str">
        <f t="shared" si="45"/>
        <v/>
      </c>
      <c r="Y53" s="109" t="str">
        <f t="shared" si="1"/>
        <v/>
      </c>
      <c r="Z53" s="110" t="str">
        <f t="shared" si="42"/>
        <v/>
      </c>
      <c r="AA53" s="109" t="str">
        <f t="shared" si="3"/>
        <v/>
      </c>
      <c r="AB53" s="110" t="str">
        <f t="shared" si="46"/>
        <v/>
      </c>
      <c r="AC53" s="111" t="str">
        <f t="shared" ref="AC53:AC54" si="4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12"/>
      <c r="AE53" s="113"/>
      <c r="AF53" s="114"/>
      <c r="AG53" s="115"/>
      <c r="AH53" s="115"/>
      <c r="AI53" s="115"/>
      <c r="AJ53" s="113"/>
      <c r="AK53" s="114"/>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row>
    <row r="54" spans="1:69" ht="18" hidden="1" customHeight="1" x14ac:dyDescent="0.3">
      <c r="A54" s="337"/>
      <c r="B54" s="355"/>
      <c r="C54" s="355"/>
      <c r="D54" s="355"/>
      <c r="E54" s="358"/>
      <c r="F54" s="355"/>
      <c r="G54" s="361"/>
      <c r="H54" s="364"/>
      <c r="I54" s="367"/>
      <c r="J54" s="384"/>
      <c r="K54" s="367">
        <f>IF(NOT(ISERROR(MATCH(J54,_xlfn.ANCHORARRAY(E65),0))),I67&amp;"Por favor no seleccionar los criterios de impacto",J54)</f>
        <v>0</v>
      </c>
      <c r="L54" s="364"/>
      <c r="M54" s="367"/>
      <c r="N54" s="387"/>
      <c r="O54" s="104">
        <v>6</v>
      </c>
      <c r="P54" s="171"/>
      <c r="Q54" s="105" t="str">
        <f t="shared" si="44"/>
        <v/>
      </c>
      <c r="R54" s="106"/>
      <c r="S54" s="106"/>
      <c r="T54" s="107" t="str">
        <f t="shared" si="41"/>
        <v/>
      </c>
      <c r="U54" s="106"/>
      <c r="V54" s="106"/>
      <c r="W54" s="106"/>
      <c r="X54" s="108" t="str">
        <f t="shared" si="45"/>
        <v/>
      </c>
      <c r="Y54" s="109" t="str">
        <f t="shared" si="1"/>
        <v/>
      </c>
      <c r="Z54" s="110" t="str">
        <f t="shared" si="42"/>
        <v/>
      </c>
      <c r="AA54" s="109" t="str">
        <f t="shared" si="3"/>
        <v/>
      </c>
      <c r="AB54" s="110" t="str">
        <f t="shared" si="46"/>
        <v/>
      </c>
      <c r="AC54" s="111" t="str">
        <f t="shared" si="47"/>
        <v/>
      </c>
      <c r="AD54" s="112"/>
      <c r="AE54" s="113"/>
      <c r="AF54" s="114"/>
      <c r="AG54" s="115"/>
      <c r="AH54" s="115"/>
      <c r="AI54" s="115"/>
      <c r="AJ54" s="113"/>
      <c r="AK54" s="114"/>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row>
    <row r="55" spans="1:69" ht="18" hidden="1" customHeight="1" x14ac:dyDescent="0.3">
      <c r="A55" s="335">
        <v>8</v>
      </c>
      <c r="B55" s="353"/>
      <c r="C55" s="353"/>
      <c r="D55" s="353"/>
      <c r="E55" s="356"/>
      <c r="F55" s="353"/>
      <c r="G55" s="359"/>
      <c r="H55" s="362" t="str">
        <f>IF(G55&lt;=0,"",IF(G55&lt;=2,"Muy Baja",IF(G55&lt;=24,"Baja",IF(G55&lt;=500,"Media",IF(G55&lt;=5000,"Alta","Muy Alta")))))</f>
        <v/>
      </c>
      <c r="I55" s="365" t="str">
        <f>IF(H55="","",IF(H55="Muy Baja",0.2,IF(H55="Baja",0.4,IF(H55="Media",0.6,IF(H55="Alta",0.8,IF(H55="Muy Alta",1,))))))</f>
        <v/>
      </c>
      <c r="J55" s="382"/>
      <c r="K55" s="365">
        <f>IF(NOT(ISERROR(MATCH(J55,'Tabla Impacto'!$B$221:$B$223,0))),'Tabla Impacto'!$F$223&amp;"Por favor no seleccionar los criterios de impacto(Afectación Económica o presupuestal y Pérdida Reputacional)",J55)</f>
        <v>0</v>
      </c>
      <c r="L55" s="362" t="str">
        <f>IF(OR(K55='Tabla Impacto'!$C$11,K55='Tabla Impacto'!$D$11),"Leve",IF(OR(K55='Tabla Impacto'!$C$12,K55='Tabla Impacto'!$D$12),"Menor",IF(OR(K55='Tabla Impacto'!$C$13,K55='Tabla Impacto'!$D$13),"Moderado",IF(OR(K55='Tabla Impacto'!$C$14,K55='Tabla Impacto'!$D$14),"Mayor",IF(OR(K55='Tabla Impacto'!$C$15,K55='Tabla Impacto'!$D$15),"Catastrófico","")))))</f>
        <v/>
      </c>
      <c r="M55" s="365" t="str">
        <f>IF(L55="","",IF(L55="Leve",0.2,IF(L55="Menor",0.4,IF(L55="Moderado",0.6,IF(L55="Mayor",0.8,IF(L55="Catastrófico",1,))))))</f>
        <v/>
      </c>
      <c r="N55" s="385" t="str">
        <f>IF(OR(AND(H55="Muy Baja",L55="Leve"),AND(H55="Muy Baja",L55="Menor"),AND(H55="Baja",L55="Leve")),"Bajo",IF(OR(AND(H55="Muy baja",L55="Moderado"),AND(H55="Baja",L55="Menor"),AND(H55="Baja",L55="Moderado"),AND(H55="Media",L55="Leve"),AND(H55="Media",L55="Menor"),AND(H55="Media",L55="Moderado"),AND(H55="Alta",L55="Leve"),AND(H55="Alta",L55="Menor")),"Moderado",IF(OR(AND(H55="Muy Baja",L55="Mayor"),AND(H55="Baja",L55="Mayor"),AND(H55="Media",L55="Mayor"),AND(H55="Alta",L55="Moderado"),AND(H55="Alta",L55="Mayor"),AND(H55="Muy Alta",L55="Leve"),AND(H55="Muy Alta",L55="Menor"),AND(H55="Muy Alta",L55="Moderado"),AND(H55="Muy Alta",L55="Mayor")),"Alto",IF(OR(AND(H55="Muy Baja",L55="Catastrófico"),AND(H55="Baja",L55="Catastrófico"),AND(H55="Media",L55="Catastrófico"),AND(H55="Alta",L55="Catastrófico"),AND(H55="Muy Alta",L55="Catastrófico")),"Extremo",""))))</f>
        <v/>
      </c>
      <c r="O55" s="104">
        <v>1</v>
      </c>
      <c r="P55" s="171"/>
      <c r="Q55" s="158"/>
      <c r="R55" s="161"/>
      <c r="S55" s="161"/>
      <c r="T55" s="162" t="str">
        <f>IF(AND(R55="Preventivo",S55="Automático"),"50%",IF(AND(R55="Preventivo",S55="Manual"),"40%",IF(AND(R55="Detectivo",S55="Automático"),"40%",IF(AND(R55="Detectivo",S55="Manual"),"30%",IF(AND(R55="Correctivo",S55="Automático"),"35%",IF(AND(R55="Correctivo",S55="Manual"),"25%",""))))))</f>
        <v/>
      </c>
      <c r="U55" s="161"/>
      <c r="V55" s="161"/>
      <c r="W55" s="161"/>
      <c r="X55" s="156" t="str">
        <f>IFERROR(IF(Q55="Probabilidad",(I55-(+I55*T55)),IF(Q55="Impacto",I55,"")),"")</f>
        <v/>
      </c>
      <c r="Y55" s="163" t="str">
        <f>IFERROR(IF(X55="","",IF(X55&lt;=0.2,"Muy Baja",IF(X55&lt;=0.4,"Baja",IF(X55&lt;=0.6,"Media",IF(X55&lt;=0.8,"Alta","Muy Alta"))))),"")</f>
        <v/>
      </c>
      <c r="Z55" s="164" t="str">
        <f>+X55</f>
        <v/>
      </c>
      <c r="AA55" s="163" t="str">
        <f>IFERROR(IF(AB55="","",IF(AB55&lt;=0.2,"Leve",IF(AB55&lt;=0.4,"Menor",IF(AB55&lt;=0.6,"Moderado",IF(AB55&lt;=0.8,"Mayor","Catastrófico"))))),"")</f>
        <v/>
      </c>
      <c r="AB55" s="164" t="str">
        <f>IFERROR(IF(Q55="Impacto",(M55-(+M55*T55)),IF(Q55="Probabilidad",M55,"")),"")</f>
        <v/>
      </c>
      <c r="AC55" s="165"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66"/>
      <c r="AE55" s="113"/>
      <c r="AF55" s="113"/>
      <c r="AG55" s="115"/>
      <c r="AH55" s="115"/>
      <c r="AI55" s="115"/>
      <c r="AJ55" s="113"/>
      <c r="AK55" s="114"/>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row>
    <row r="56" spans="1:69" ht="18" hidden="1" customHeight="1" x14ac:dyDescent="0.3">
      <c r="A56" s="336"/>
      <c r="B56" s="354"/>
      <c r="C56" s="354"/>
      <c r="D56" s="354"/>
      <c r="E56" s="357"/>
      <c r="F56" s="354"/>
      <c r="G56" s="360"/>
      <c r="H56" s="363"/>
      <c r="I56" s="366"/>
      <c r="J56" s="383"/>
      <c r="K56" s="366">
        <f>IF(NOT(ISERROR(MATCH(J56,_xlfn.ANCHORARRAY(E67),0))),I69&amp;"Por favor no seleccionar los criterios de impacto",J56)</f>
        <v>0</v>
      </c>
      <c r="L56" s="363"/>
      <c r="M56" s="366"/>
      <c r="N56" s="386"/>
      <c r="O56" s="104">
        <v>2</v>
      </c>
      <c r="P56" s="171"/>
      <c r="Q56" s="105" t="str">
        <f>IF(OR(R56="Preventivo",R56="Detectivo"),"Probabilidad",IF(R56="Correctivo","Impacto",""))</f>
        <v/>
      </c>
      <c r="R56" s="106"/>
      <c r="S56" s="106"/>
      <c r="T56" s="107" t="str">
        <f t="shared" ref="T56:T60" si="48">IF(AND(R56="Preventivo",S56="Automático"),"50%",IF(AND(R56="Preventivo",S56="Manual"),"40%",IF(AND(R56="Detectivo",S56="Automático"),"40%",IF(AND(R56="Detectivo",S56="Manual"),"30%",IF(AND(R56="Correctivo",S56="Automático"),"35%",IF(AND(R56="Correctivo",S56="Manual"),"25%",""))))))</f>
        <v/>
      </c>
      <c r="U56" s="106"/>
      <c r="V56" s="106"/>
      <c r="W56" s="106"/>
      <c r="X56" s="108" t="str">
        <f>IFERROR(IF(AND(Q55="Probabilidad",Q56="Probabilidad"),(Z55-(+Z55*T56)),IF(Q56="Probabilidad",(I55-(+I55*T56)),IF(Q56="Impacto",Z55,""))),"")</f>
        <v/>
      </c>
      <c r="Y56" s="109" t="str">
        <f t="shared" si="1"/>
        <v/>
      </c>
      <c r="Z56" s="110" t="str">
        <f t="shared" ref="Z56:Z60" si="49">+X56</f>
        <v/>
      </c>
      <c r="AA56" s="109" t="str">
        <f t="shared" si="3"/>
        <v/>
      </c>
      <c r="AB56" s="110" t="str">
        <f>IFERROR(IF(AND(Q55="Impacto",Q56="Impacto"),(AB55-(+AB55*T56)),IF(Q56="Impacto",(M55-(+M55*T56)),IF(Q56="Probabilidad",AB55,""))),"")</f>
        <v/>
      </c>
      <c r="AC56" s="111" t="str">
        <f t="shared" ref="AC56:AC57" si="50">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12"/>
      <c r="AE56" s="113"/>
      <c r="AF56" s="114"/>
      <c r="AG56" s="115"/>
      <c r="AH56" s="115"/>
      <c r="AI56" s="115"/>
      <c r="AJ56" s="113"/>
      <c r="AK56" s="114"/>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row>
    <row r="57" spans="1:69" ht="18" hidden="1" customHeight="1" x14ac:dyDescent="0.3">
      <c r="A57" s="336"/>
      <c r="B57" s="354"/>
      <c r="C57" s="354"/>
      <c r="D57" s="354"/>
      <c r="E57" s="357"/>
      <c r="F57" s="354"/>
      <c r="G57" s="360"/>
      <c r="H57" s="363"/>
      <c r="I57" s="366"/>
      <c r="J57" s="383"/>
      <c r="K57" s="366">
        <f>IF(NOT(ISERROR(MATCH(J57,_xlfn.ANCHORARRAY(E68),0))),I70&amp;"Por favor no seleccionar los criterios de impacto",J57)</f>
        <v>0</v>
      </c>
      <c r="L57" s="363"/>
      <c r="M57" s="366"/>
      <c r="N57" s="386"/>
      <c r="O57" s="104">
        <v>3</v>
      </c>
      <c r="P57" s="172"/>
      <c r="Q57" s="105" t="str">
        <f>IF(OR(R57="Preventivo",R57="Detectivo"),"Probabilidad",IF(R57="Correctivo","Impacto",""))</f>
        <v/>
      </c>
      <c r="R57" s="106"/>
      <c r="S57" s="106"/>
      <c r="T57" s="107" t="str">
        <f t="shared" si="48"/>
        <v/>
      </c>
      <c r="U57" s="106"/>
      <c r="V57" s="106"/>
      <c r="W57" s="106"/>
      <c r="X57" s="108" t="str">
        <f>IFERROR(IF(AND(Q56="Probabilidad",Q57="Probabilidad"),(Z56-(+Z56*T57)),IF(AND(Q56="Impacto",Q57="Probabilidad"),(Z55-(+Z55*T57)),IF(Q57="Impacto",Z56,""))),"")</f>
        <v/>
      </c>
      <c r="Y57" s="109" t="str">
        <f t="shared" si="1"/>
        <v/>
      </c>
      <c r="Z57" s="110" t="str">
        <f t="shared" si="49"/>
        <v/>
      </c>
      <c r="AA57" s="109" t="str">
        <f t="shared" si="3"/>
        <v/>
      </c>
      <c r="AB57" s="110" t="str">
        <f>IFERROR(IF(AND(Q56="Impacto",Q57="Impacto"),(AB56-(+AB56*T57)),IF(AND(Q56="Probabilidad",Q57="Impacto"),(AB55-(+AB55*T57)),IF(Q57="Probabilidad",AB56,""))),"")</f>
        <v/>
      </c>
      <c r="AC57" s="111" t="str">
        <f t="shared" si="50"/>
        <v/>
      </c>
      <c r="AD57" s="112"/>
      <c r="AE57" s="113"/>
      <c r="AF57" s="114"/>
      <c r="AG57" s="115"/>
      <c r="AH57" s="115"/>
      <c r="AI57" s="115"/>
      <c r="AJ57" s="113"/>
      <c r="AK57" s="114"/>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row>
    <row r="58" spans="1:69" ht="18" hidden="1" customHeight="1" x14ac:dyDescent="0.3">
      <c r="A58" s="336"/>
      <c r="B58" s="354"/>
      <c r="C58" s="354"/>
      <c r="D58" s="354"/>
      <c r="E58" s="357"/>
      <c r="F58" s="354"/>
      <c r="G58" s="360"/>
      <c r="H58" s="363"/>
      <c r="I58" s="366"/>
      <c r="J58" s="383"/>
      <c r="K58" s="366">
        <f>IF(NOT(ISERROR(MATCH(J58,_xlfn.ANCHORARRAY(E69),0))),I71&amp;"Por favor no seleccionar los criterios de impacto",J58)</f>
        <v>0</v>
      </c>
      <c r="L58" s="363"/>
      <c r="M58" s="366"/>
      <c r="N58" s="386"/>
      <c r="O58" s="104">
        <v>4</v>
      </c>
      <c r="P58" s="171"/>
      <c r="Q58" s="105" t="str">
        <f t="shared" ref="Q58:Q60" si="51">IF(OR(R58="Preventivo",R58="Detectivo"),"Probabilidad",IF(R58="Correctivo","Impacto",""))</f>
        <v/>
      </c>
      <c r="R58" s="106"/>
      <c r="S58" s="106"/>
      <c r="T58" s="107" t="str">
        <f t="shared" si="48"/>
        <v/>
      </c>
      <c r="U58" s="106"/>
      <c r="V58" s="106"/>
      <c r="W58" s="106"/>
      <c r="X58" s="108" t="str">
        <f t="shared" ref="X58:X60" si="52">IFERROR(IF(AND(Q57="Probabilidad",Q58="Probabilidad"),(Z57-(+Z57*T58)),IF(AND(Q57="Impacto",Q58="Probabilidad"),(Z56-(+Z56*T58)),IF(Q58="Impacto",Z57,""))),"")</f>
        <v/>
      </c>
      <c r="Y58" s="109" t="str">
        <f t="shared" si="1"/>
        <v/>
      </c>
      <c r="Z58" s="110" t="str">
        <f t="shared" si="49"/>
        <v/>
      </c>
      <c r="AA58" s="109" t="str">
        <f t="shared" si="3"/>
        <v/>
      </c>
      <c r="AB58" s="110" t="str">
        <f t="shared" ref="AB58:AB60" si="53">IFERROR(IF(AND(Q57="Impacto",Q58="Impacto"),(AB57-(+AB57*T58)),IF(AND(Q57="Probabilidad",Q58="Impacto"),(AB56-(+AB56*T58)),IF(Q58="Probabilidad",AB57,""))),"")</f>
        <v/>
      </c>
      <c r="AC58" s="11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2"/>
      <c r="AE58" s="113"/>
      <c r="AF58" s="114"/>
      <c r="AG58" s="115"/>
      <c r="AH58" s="115"/>
      <c r="AI58" s="115"/>
      <c r="AJ58" s="113"/>
      <c r="AK58" s="114"/>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row>
    <row r="59" spans="1:69" ht="18" hidden="1" customHeight="1" x14ac:dyDescent="0.3">
      <c r="A59" s="336"/>
      <c r="B59" s="354"/>
      <c r="C59" s="354"/>
      <c r="D59" s="354"/>
      <c r="E59" s="357"/>
      <c r="F59" s="354"/>
      <c r="G59" s="360"/>
      <c r="H59" s="363"/>
      <c r="I59" s="366"/>
      <c r="J59" s="383"/>
      <c r="K59" s="366">
        <f>IF(NOT(ISERROR(MATCH(J59,_xlfn.ANCHORARRAY(E70),0))),I72&amp;"Por favor no seleccionar los criterios de impacto",J59)</f>
        <v>0</v>
      </c>
      <c r="L59" s="363"/>
      <c r="M59" s="366"/>
      <c r="N59" s="386"/>
      <c r="O59" s="104">
        <v>5</v>
      </c>
      <c r="P59" s="171"/>
      <c r="Q59" s="105" t="str">
        <f t="shared" si="51"/>
        <v/>
      </c>
      <c r="R59" s="106"/>
      <c r="S59" s="106"/>
      <c r="T59" s="107" t="str">
        <f t="shared" si="48"/>
        <v/>
      </c>
      <c r="U59" s="106"/>
      <c r="V59" s="106"/>
      <c r="W59" s="106"/>
      <c r="X59" s="108" t="str">
        <f t="shared" si="52"/>
        <v/>
      </c>
      <c r="Y59" s="109" t="str">
        <f t="shared" si="1"/>
        <v/>
      </c>
      <c r="Z59" s="110" t="str">
        <f t="shared" si="49"/>
        <v/>
      </c>
      <c r="AA59" s="109" t="str">
        <f t="shared" si="3"/>
        <v/>
      </c>
      <c r="AB59" s="110" t="str">
        <f t="shared" si="53"/>
        <v/>
      </c>
      <c r="AC59" s="111" t="str">
        <f t="shared" ref="AC59:AC60" si="5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12"/>
      <c r="AE59" s="113"/>
      <c r="AF59" s="114"/>
      <c r="AG59" s="115"/>
      <c r="AH59" s="115"/>
      <c r="AI59" s="115"/>
      <c r="AJ59" s="113"/>
      <c r="AK59" s="114"/>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row>
    <row r="60" spans="1:69" ht="18" hidden="1" customHeight="1" x14ac:dyDescent="0.3">
      <c r="A60" s="337"/>
      <c r="B60" s="355"/>
      <c r="C60" s="355"/>
      <c r="D60" s="355"/>
      <c r="E60" s="358"/>
      <c r="F60" s="355"/>
      <c r="G60" s="361"/>
      <c r="H60" s="364"/>
      <c r="I60" s="367"/>
      <c r="J60" s="384"/>
      <c r="K60" s="367">
        <f>IF(NOT(ISERROR(MATCH(J60,_xlfn.ANCHORARRAY(E71),0))),I73&amp;"Por favor no seleccionar los criterios de impacto",J60)</f>
        <v>0</v>
      </c>
      <c r="L60" s="364"/>
      <c r="M60" s="367"/>
      <c r="N60" s="387"/>
      <c r="O60" s="104">
        <v>6</v>
      </c>
      <c r="P60" s="171"/>
      <c r="Q60" s="105" t="str">
        <f t="shared" si="51"/>
        <v/>
      </c>
      <c r="R60" s="106"/>
      <c r="S60" s="106"/>
      <c r="T60" s="107" t="str">
        <f t="shared" si="48"/>
        <v/>
      </c>
      <c r="U60" s="106"/>
      <c r="V60" s="106"/>
      <c r="W60" s="106"/>
      <c r="X60" s="108" t="str">
        <f t="shared" si="52"/>
        <v/>
      </c>
      <c r="Y60" s="109" t="str">
        <f t="shared" si="1"/>
        <v/>
      </c>
      <c r="Z60" s="110" t="str">
        <f t="shared" si="49"/>
        <v/>
      </c>
      <c r="AA60" s="109" t="str">
        <f t="shared" si="3"/>
        <v/>
      </c>
      <c r="AB60" s="110" t="str">
        <f t="shared" si="53"/>
        <v/>
      </c>
      <c r="AC60" s="111" t="str">
        <f t="shared" si="54"/>
        <v/>
      </c>
      <c r="AD60" s="112"/>
      <c r="AE60" s="113"/>
      <c r="AF60" s="114"/>
      <c r="AG60" s="115"/>
      <c r="AH60" s="115"/>
      <c r="AI60" s="115"/>
      <c r="AJ60" s="113"/>
      <c r="AK60" s="114"/>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row>
    <row r="61" spans="1:69" ht="18" hidden="1" customHeight="1" x14ac:dyDescent="0.3">
      <c r="A61" s="335">
        <v>9</v>
      </c>
      <c r="B61" s="353"/>
      <c r="C61" s="353"/>
      <c r="D61" s="353"/>
      <c r="E61" s="356"/>
      <c r="F61" s="353"/>
      <c r="G61" s="359"/>
      <c r="H61" s="362" t="str">
        <f>IF(G61&lt;=0,"",IF(G61&lt;=2,"Muy Baja",IF(G61&lt;=24,"Baja",IF(G61&lt;=500,"Media",IF(G61&lt;=5000,"Alta","Muy Alta")))))</f>
        <v/>
      </c>
      <c r="I61" s="365" t="str">
        <f>IF(H61="","",IF(H61="Muy Baja",0.2,IF(H61="Baja",0.4,IF(H61="Media",0.6,IF(H61="Alta",0.8,IF(H61="Muy Alta",1,))))))</f>
        <v/>
      </c>
      <c r="J61" s="382"/>
      <c r="K61" s="365">
        <f>IF(NOT(ISERROR(MATCH(J61,'Tabla Impacto'!$B$221:$B$223,0))),'Tabla Impacto'!$F$223&amp;"Por favor no seleccionar los criterios de impacto(Afectación Económica o presupuestal y Pérdida Reputacional)",J61)</f>
        <v>0</v>
      </c>
      <c r="L61" s="362" t="str">
        <f>IF(OR(K61='Tabla Impacto'!$C$11,K61='Tabla Impacto'!$D$11),"Leve",IF(OR(K61='Tabla Impacto'!$C$12,K61='Tabla Impacto'!$D$12),"Menor",IF(OR(K61='Tabla Impacto'!$C$13,K61='Tabla Impacto'!$D$13),"Moderado",IF(OR(K61='Tabla Impacto'!$C$14,K61='Tabla Impacto'!$D$14),"Mayor",IF(OR(K61='Tabla Impacto'!$C$15,K61='Tabla Impacto'!$D$15),"Catastrófico","")))))</f>
        <v/>
      </c>
      <c r="M61" s="365" t="str">
        <f>IF(L61="","",IF(L61="Leve",0.2,IF(L61="Menor",0.4,IF(L61="Moderado",0.6,IF(L61="Mayor",0.8,IF(L61="Catastrófico",1,))))))</f>
        <v/>
      </c>
      <c r="N61" s="385" t="str">
        <f>IF(OR(AND(H61="Muy Baja",L61="Leve"),AND(H61="Muy Baja",L61="Menor"),AND(H61="Baja",L61="Leve")),"Bajo",IF(OR(AND(H61="Muy baja",L61="Moderado"),AND(H61="Baja",L61="Menor"),AND(H61="Baja",L61="Moderado"),AND(H61="Media",L61="Leve"),AND(H61="Media",L61="Menor"),AND(H61="Media",L61="Moderado"),AND(H61="Alta",L61="Leve"),AND(H61="Alta",L61="Menor")),"Moderado",IF(OR(AND(H61="Muy Baja",L61="Mayor"),AND(H61="Baja",L61="Mayor"),AND(H61="Media",L61="Mayor"),AND(H61="Alta",L61="Moderado"),AND(H61="Alta",L61="Mayor"),AND(H61="Muy Alta",L61="Leve"),AND(H61="Muy Alta",L61="Menor"),AND(H61="Muy Alta",L61="Moderado"),AND(H61="Muy Alta",L61="Mayor")),"Alto",IF(OR(AND(H61="Muy Baja",L61="Catastrófico"),AND(H61="Baja",L61="Catastrófico"),AND(H61="Media",L61="Catastrófico"),AND(H61="Alta",L61="Catastrófico"),AND(H61="Muy Alta",L61="Catastrófico")),"Extremo",""))))</f>
        <v/>
      </c>
      <c r="O61" s="104">
        <v>1</v>
      </c>
      <c r="P61" s="171"/>
      <c r="Q61" s="158"/>
      <c r="R61" s="161"/>
      <c r="S61" s="161"/>
      <c r="T61" s="162" t="str">
        <f>IF(AND(R61="Preventivo",S61="Automático"),"50%",IF(AND(R61="Preventivo",S61="Manual"),"40%",IF(AND(R61="Detectivo",S61="Automático"),"40%",IF(AND(R61="Detectivo",S61="Manual"),"30%",IF(AND(R61="Correctivo",S61="Automático"),"35%",IF(AND(R61="Correctivo",S61="Manual"),"25%",""))))))</f>
        <v/>
      </c>
      <c r="U61" s="161"/>
      <c r="V61" s="161"/>
      <c r="W61" s="161"/>
      <c r="X61" s="156" t="str">
        <f>IFERROR(IF(Q61="Probabilidad",(I61-(+I61*T61)),IF(Q61="Impacto",I61,"")),"")</f>
        <v/>
      </c>
      <c r="Y61" s="163" t="str">
        <f>IFERROR(IF(X61="","",IF(X61&lt;=0.2,"Muy Baja",IF(X61&lt;=0.4,"Baja",IF(X61&lt;=0.6,"Media",IF(X61&lt;=0.8,"Alta","Muy Alta"))))),"")</f>
        <v/>
      </c>
      <c r="Z61" s="164" t="str">
        <f>+X61</f>
        <v/>
      </c>
      <c r="AA61" s="163" t="str">
        <f>IFERROR(IF(AB61="","",IF(AB61&lt;=0.2,"Leve",IF(AB61&lt;=0.4,"Menor",IF(AB61&lt;=0.6,"Moderado",IF(AB61&lt;=0.8,"Mayor","Catastrófico"))))),"")</f>
        <v/>
      </c>
      <c r="AB61" s="164" t="str">
        <f>IFERROR(IF(Q61="Impacto",(M61-(+M61*T61)),IF(Q61="Probabilidad",M61,"")),"")</f>
        <v/>
      </c>
      <c r="AC61" s="165"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66"/>
      <c r="AE61" s="113"/>
      <c r="AF61" s="113"/>
      <c r="AG61" s="115"/>
      <c r="AH61" s="115"/>
      <c r="AI61" s="115"/>
      <c r="AJ61" s="113"/>
      <c r="AK61" s="114"/>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row>
    <row r="62" spans="1:69" ht="18" hidden="1" customHeight="1" x14ac:dyDescent="0.3">
      <c r="A62" s="336"/>
      <c r="B62" s="354"/>
      <c r="C62" s="354"/>
      <c r="D62" s="354"/>
      <c r="E62" s="357"/>
      <c r="F62" s="354"/>
      <c r="G62" s="360"/>
      <c r="H62" s="363"/>
      <c r="I62" s="366"/>
      <c r="J62" s="383"/>
      <c r="K62" s="366">
        <f>IF(NOT(ISERROR(MATCH(J62,_xlfn.ANCHORARRAY(E73),0))),I75&amp;"Por favor no seleccionar los criterios de impacto",J62)</f>
        <v>0</v>
      </c>
      <c r="L62" s="363"/>
      <c r="M62" s="366"/>
      <c r="N62" s="386"/>
      <c r="O62" s="104">
        <v>2</v>
      </c>
      <c r="P62" s="171"/>
      <c r="Q62" s="105" t="str">
        <f>IF(OR(R62="Preventivo",R62="Detectivo"),"Probabilidad",IF(R62="Correctivo","Impacto",""))</f>
        <v/>
      </c>
      <c r="R62" s="106"/>
      <c r="S62" s="106"/>
      <c r="T62" s="107" t="str">
        <f t="shared" ref="T62:T66" si="55">IF(AND(R62="Preventivo",S62="Automático"),"50%",IF(AND(R62="Preventivo",S62="Manual"),"40%",IF(AND(R62="Detectivo",S62="Automático"),"40%",IF(AND(R62="Detectivo",S62="Manual"),"30%",IF(AND(R62="Correctivo",S62="Automático"),"35%",IF(AND(R62="Correctivo",S62="Manual"),"25%",""))))))</f>
        <v/>
      </c>
      <c r="U62" s="106"/>
      <c r="V62" s="106"/>
      <c r="W62" s="106"/>
      <c r="X62" s="108" t="str">
        <f>IFERROR(IF(AND(Q61="Probabilidad",Q62="Probabilidad"),(Z61-(+Z61*T62)),IF(Q62="Probabilidad",(I61-(+I61*T62)),IF(Q62="Impacto",Z61,""))),"")</f>
        <v/>
      </c>
      <c r="Y62" s="109" t="str">
        <f t="shared" si="1"/>
        <v/>
      </c>
      <c r="Z62" s="110" t="str">
        <f t="shared" ref="Z62:Z66" si="56">+X62</f>
        <v/>
      </c>
      <c r="AA62" s="109" t="str">
        <f t="shared" si="3"/>
        <v/>
      </c>
      <c r="AB62" s="110" t="str">
        <f>IFERROR(IF(AND(Q61="Impacto",Q62="Impacto"),(AB61-(+AB61*T62)),IF(Q62="Impacto",(M61-(+M61*T62)),IF(Q62="Probabilidad",AB61,""))),"")</f>
        <v/>
      </c>
      <c r="AC62" s="111" t="str">
        <f t="shared" ref="AC62:AC63" si="57">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12"/>
      <c r="AE62" s="113"/>
      <c r="AF62" s="114"/>
      <c r="AG62" s="115"/>
      <c r="AH62" s="115"/>
      <c r="AI62" s="115"/>
      <c r="AJ62" s="113"/>
      <c r="AK62" s="114"/>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row>
    <row r="63" spans="1:69" ht="18" hidden="1" customHeight="1" x14ac:dyDescent="0.3">
      <c r="A63" s="336"/>
      <c r="B63" s="354"/>
      <c r="C63" s="354"/>
      <c r="D63" s="354"/>
      <c r="E63" s="357"/>
      <c r="F63" s="354"/>
      <c r="G63" s="360"/>
      <c r="H63" s="363"/>
      <c r="I63" s="366"/>
      <c r="J63" s="383"/>
      <c r="K63" s="366">
        <f>IF(NOT(ISERROR(MATCH(J63,_xlfn.ANCHORARRAY(E74),0))),I76&amp;"Por favor no seleccionar los criterios de impacto",J63)</f>
        <v>0</v>
      </c>
      <c r="L63" s="363"/>
      <c r="M63" s="366"/>
      <c r="N63" s="386"/>
      <c r="O63" s="104">
        <v>3</v>
      </c>
      <c r="P63" s="172"/>
      <c r="Q63" s="105" t="str">
        <f>IF(OR(R63="Preventivo",R63="Detectivo"),"Probabilidad",IF(R63="Correctivo","Impacto",""))</f>
        <v/>
      </c>
      <c r="R63" s="106"/>
      <c r="S63" s="106"/>
      <c r="T63" s="107" t="str">
        <f t="shared" si="55"/>
        <v/>
      </c>
      <c r="U63" s="106"/>
      <c r="V63" s="106"/>
      <c r="W63" s="106"/>
      <c r="X63" s="108" t="str">
        <f>IFERROR(IF(AND(Q62="Probabilidad",Q63="Probabilidad"),(Z62-(+Z62*T63)),IF(AND(Q62="Impacto",Q63="Probabilidad"),(Z61-(+Z61*T63)),IF(Q63="Impacto",Z62,""))),"")</f>
        <v/>
      </c>
      <c r="Y63" s="109" t="str">
        <f t="shared" si="1"/>
        <v/>
      </c>
      <c r="Z63" s="110" t="str">
        <f t="shared" si="56"/>
        <v/>
      </c>
      <c r="AA63" s="109" t="str">
        <f t="shared" si="3"/>
        <v/>
      </c>
      <c r="AB63" s="110" t="str">
        <f>IFERROR(IF(AND(Q62="Impacto",Q63="Impacto"),(AB62-(+AB62*T63)),IF(AND(Q62="Probabilidad",Q63="Impacto"),(AB61-(+AB61*T63)),IF(Q63="Probabilidad",AB62,""))),"")</f>
        <v/>
      </c>
      <c r="AC63" s="111" t="str">
        <f t="shared" si="57"/>
        <v/>
      </c>
      <c r="AD63" s="112"/>
      <c r="AE63" s="113"/>
      <c r="AF63" s="114"/>
      <c r="AG63" s="115"/>
      <c r="AH63" s="115"/>
      <c r="AI63" s="115"/>
      <c r="AJ63" s="113"/>
      <c r="AK63" s="114"/>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row>
    <row r="64" spans="1:69" ht="18" hidden="1" customHeight="1" x14ac:dyDescent="0.3">
      <c r="A64" s="336"/>
      <c r="B64" s="354"/>
      <c r="C64" s="354"/>
      <c r="D64" s="354"/>
      <c r="E64" s="357"/>
      <c r="F64" s="354"/>
      <c r="G64" s="360"/>
      <c r="H64" s="363"/>
      <c r="I64" s="366"/>
      <c r="J64" s="383"/>
      <c r="K64" s="366">
        <f>IF(NOT(ISERROR(MATCH(J64,_xlfn.ANCHORARRAY(E75),0))),I77&amp;"Por favor no seleccionar los criterios de impacto",J64)</f>
        <v>0</v>
      </c>
      <c r="L64" s="363"/>
      <c r="M64" s="366"/>
      <c r="N64" s="386"/>
      <c r="O64" s="104">
        <v>4</v>
      </c>
      <c r="P64" s="171"/>
      <c r="Q64" s="105" t="str">
        <f t="shared" ref="Q64:Q66" si="58">IF(OR(R64="Preventivo",R64="Detectivo"),"Probabilidad",IF(R64="Correctivo","Impacto",""))</f>
        <v/>
      </c>
      <c r="R64" s="106"/>
      <c r="S64" s="106"/>
      <c r="T64" s="107" t="str">
        <f t="shared" si="55"/>
        <v/>
      </c>
      <c r="U64" s="106"/>
      <c r="V64" s="106"/>
      <c r="W64" s="106"/>
      <c r="X64" s="108" t="str">
        <f t="shared" ref="X64:X65" si="59">IFERROR(IF(AND(Q63="Probabilidad",Q64="Probabilidad"),(Z63-(+Z63*T64)),IF(AND(Q63="Impacto",Q64="Probabilidad"),(Z62-(+Z62*T64)),IF(Q64="Impacto",Z63,""))),"")</f>
        <v/>
      </c>
      <c r="Y64" s="109" t="str">
        <f t="shared" si="1"/>
        <v/>
      </c>
      <c r="Z64" s="110" t="str">
        <f t="shared" si="56"/>
        <v/>
      </c>
      <c r="AA64" s="109" t="str">
        <f t="shared" si="3"/>
        <v/>
      </c>
      <c r="AB64" s="110" t="str">
        <f t="shared" ref="AB64:AB65" si="60">IFERROR(IF(AND(Q63="Impacto",Q64="Impacto"),(AB63-(+AB63*T64)),IF(AND(Q63="Probabilidad",Q64="Impacto"),(AB62-(+AB62*T64)),IF(Q64="Probabilidad",AB63,""))),"")</f>
        <v/>
      </c>
      <c r="AC64" s="11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2"/>
      <c r="AE64" s="113"/>
      <c r="AF64" s="114"/>
      <c r="AG64" s="115"/>
      <c r="AH64" s="115"/>
      <c r="AI64" s="115"/>
      <c r="AJ64" s="113"/>
      <c r="AK64" s="114"/>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row>
    <row r="65" spans="1:69" ht="18" hidden="1" customHeight="1" x14ac:dyDescent="0.3">
      <c r="A65" s="336"/>
      <c r="B65" s="354"/>
      <c r="C65" s="354"/>
      <c r="D65" s="354"/>
      <c r="E65" s="357"/>
      <c r="F65" s="354"/>
      <c r="G65" s="360"/>
      <c r="H65" s="363"/>
      <c r="I65" s="366"/>
      <c r="J65" s="383"/>
      <c r="K65" s="366">
        <f>IF(NOT(ISERROR(MATCH(J65,_xlfn.ANCHORARRAY(E76),0))),I78&amp;"Por favor no seleccionar los criterios de impacto",J65)</f>
        <v>0</v>
      </c>
      <c r="L65" s="363"/>
      <c r="M65" s="366"/>
      <c r="N65" s="386"/>
      <c r="O65" s="104">
        <v>5</v>
      </c>
      <c r="P65" s="171"/>
      <c r="Q65" s="105" t="str">
        <f t="shared" si="58"/>
        <v/>
      </c>
      <c r="R65" s="106"/>
      <c r="S65" s="106"/>
      <c r="T65" s="107" t="str">
        <f t="shared" si="55"/>
        <v/>
      </c>
      <c r="U65" s="106"/>
      <c r="V65" s="106"/>
      <c r="W65" s="106"/>
      <c r="X65" s="108" t="str">
        <f t="shared" si="59"/>
        <v/>
      </c>
      <c r="Y65" s="109" t="str">
        <f t="shared" si="1"/>
        <v/>
      </c>
      <c r="Z65" s="110" t="str">
        <f t="shared" si="56"/>
        <v/>
      </c>
      <c r="AA65" s="109" t="str">
        <f t="shared" si="3"/>
        <v/>
      </c>
      <c r="AB65" s="110" t="str">
        <f t="shared" si="60"/>
        <v/>
      </c>
      <c r="AC65" s="111" t="str">
        <f t="shared" ref="AC65:AC66" si="6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12"/>
      <c r="AE65" s="113"/>
      <c r="AF65" s="114"/>
      <c r="AG65" s="115"/>
      <c r="AH65" s="115"/>
      <c r="AI65" s="115"/>
      <c r="AJ65" s="113"/>
      <c r="AK65" s="114"/>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row>
    <row r="66" spans="1:69" ht="18" hidden="1" customHeight="1" x14ac:dyDescent="0.3">
      <c r="A66" s="337"/>
      <c r="B66" s="355"/>
      <c r="C66" s="355"/>
      <c r="D66" s="355"/>
      <c r="E66" s="358"/>
      <c r="F66" s="355"/>
      <c r="G66" s="361"/>
      <c r="H66" s="364"/>
      <c r="I66" s="367"/>
      <c r="J66" s="384"/>
      <c r="K66" s="367">
        <f>IF(NOT(ISERROR(MATCH(J66,_xlfn.ANCHORARRAY(E77),0))),I79&amp;"Por favor no seleccionar los criterios de impacto",J66)</f>
        <v>0</v>
      </c>
      <c r="L66" s="364"/>
      <c r="M66" s="367"/>
      <c r="N66" s="387"/>
      <c r="O66" s="104">
        <v>6</v>
      </c>
      <c r="P66" s="171"/>
      <c r="Q66" s="105" t="str">
        <f t="shared" si="58"/>
        <v/>
      </c>
      <c r="R66" s="106"/>
      <c r="S66" s="106"/>
      <c r="T66" s="107" t="str">
        <f t="shared" si="55"/>
        <v/>
      </c>
      <c r="U66" s="106"/>
      <c r="V66" s="106"/>
      <c r="W66" s="106"/>
      <c r="X66" s="108" t="str">
        <f>IFERROR(IF(AND(Q65="Probabilidad",Q66="Probabilidad"),(Z65-(+Z65*T66)),IF(AND(Q65="Impacto",Q66="Probabilidad"),(Z64-(+Z64*T66)),IF(Q66="Impacto",Z65,""))),"")</f>
        <v/>
      </c>
      <c r="Y66" s="109" t="str">
        <f t="shared" si="1"/>
        <v/>
      </c>
      <c r="Z66" s="110" t="str">
        <f t="shared" si="56"/>
        <v/>
      </c>
      <c r="AA66" s="109" t="str">
        <f t="shared" si="3"/>
        <v/>
      </c>
      <c r="AB66" s="110" t="str">
        <f>IFERROR(IF(AND(Q65="Impacto",Q66="Impacto"),(AB65-(+AB65*T66)),IF(AND(Q65="Probabilidad",Q66="Impacto"),(AB64-(+AB64*T66)),IF(Q66="Probabilidad",AB65,""))),"")</f>
        <v/>
      </c>
      <c r="AC66" s="111" t="str">
        <f t="shared" si="61"/>
        <v/>
      </c>
      <c r="AD66" s="112"/>
      <c r="AE66" s="113"/>
      <c r="AF66" s="114"/>
      <c r="AG66" s="115"/>
      <c r="AH66" s="115"/>
      <c r="AI66" s="115"/>
      <c r="AJ66" s="113"/>
      <c r="AK66" s="114"/>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row>
    <row r="67" spans="1:69" ht="18" hidden="1" customHeight="1" x14ac:dyDescent="0.3">
      <c r="A67" s="335"/>
      <c r="B67" s="412"/>
      <c r="C67" s="412"/>
      <c r="D67" s="412"/>
      <c r="E67" s="424"/>
      <c r="F67" s="412"/>
      <c r="G67" s="415"/>
      <c r="H67" s="418" t="str">
        <f>IF(G67&lt;=0,"",IF(G67&lt;=2,"Muy Baja",IF(G67&lt;=24,"Baja",IF(G67&lt;=500,"Media",IF(G67&lt;=5000,"Alta","Muy Alta")))))</f>
        <v/>
      </c>
      <c r="I67" s="394" t="str">
        <f>IF(H67="","",IF(H67="Muy Baja",0.2,IF(H67="Baja",0.4,IF(H67="Media",0.6,IF(H67="Alta",0.8,IF(H67="Muy Alta",1,))))))</f>
        <v/>
      </c>
      <c r="J67" s="421"/>
      <c r="K67" s="394">
        <f>IF(NOT(ISERROR(MATCH(J67,'Tabla Impacto'!$B$221:$B$223,0))),'Tabla Impacto'!$F$223&amp;"Por favor no seleccionar los criterios de impacto(Afectación Económica o presupuestal y Pérdida Reputacional)",J67)</f>
        <v>0</v>
      </c>
      <c r="L67" s="418" t="str">
        <f>IF(OR(K67='Tabla Impacto'!$C$11,K67='Tabla Impacto'!$D$11),"Leve",IF(OR(K67='Tabla Impacto'!$C$12,K67='Tabla Impacto'!$D$12),"Menor",IF(OR(K67='Tabla Impacto'!$C$13,K67='Tabla Impacto'!$D$13),"Moderado",IF(OR(K67='Tabla Impacto'!$C$14,K67='Tabla Impacto'!$D$14),"Mayor",IF(OR(K67='Tabla Impacto'!$C$15,K67='Tabla Impacto'!$D$15),"Catastrófico","")))))</f>
        <v/>
      </c>
      <c r="M67" s="394" t="str">
        <f>IF(L67="","",IF(L67="Leve",0.2,IF(L67="Menor",0.4,IF(L67="Moderado",0.6,IF(L67="Mayor",0.8,IF(L67="Catastrófico",1,))))))</f>
        <v/>
      </c>
      <c r="N67" s="440" t="str">
        <f>IF(OR(AND(H67="Muy Baja",L67="Leve"),AND(H67="Muy Baja",L67="Menor"),AND(H67="Baja",L67="Leve")),"Bajo",IF(OR(AND(H67="Muy baja",L67="Moderado"),AND(H67="Baja",L67="Menor"),AND(H67="Baja",L67="Moderado"),AND(H67="Media",L67="Leve"),AND(H67="Media",L67="Menor"),AND(H67="Media",L67="Moderado"),AND(H67="Alta",L67="Leve"),AND(H67="Alta",L67="Menor")),"Moderado",IF(OR(AND(H67="Muy Baja",L67="Mayor"),AND(H67="Baja",L67="Mayor"),AND(H67="Media",L67="Mayor"),AND(H67="Alta",L67="Moderado"),AND(H67="Alta",L67="Mayor"),AND(H67="Muy Alta",L67="Leve"),AND(H67="Muy Alta",L67="Menor"),AND(H67="Muy Alta",L67="Moderado"),AND(H67="Muy Alta",L67="Mayor")),"Alto",IF(OR(AND(H67="Muy Baja",L67="Catastrófico"),AND(H67="Baja",L67="Catastrófico"),AND(H67="Media",L67="Catastrófico"),AND(H67="Alta",L67="Catastrófico"),AND(H67="Muy Alta",L67="Catastrófico")),"Extremo",""))))</f>
        <v/>
      </c>
      <c r="O67" s="104">
        <v>1</v>
      </c>
      <c r="P67" s="171"/>
      <c r="Q67" s="158"/>
      <c r="R67" s="161"/>
      <c r="S67" s="161"/>
      <c r="T67" s="162" t="str">
        <f>IF(AND(R67="Preventivo",S67="Automático"),"50%",IF(AND(R67="Preventivo",S67="Manual"),"40%",IF(AND(R67="Detectivo",S67="Automático"),"40%",IF(AND(R67="Detectivo",S67="Manual"),"30%",IF(AND(R67="Correctivo",S67="Automático"),"35%",IF(AND(R67="Correctivo",S67="Manual"),"25%",""))))))</f>
        <v/>
      </c>
      <c r="U67" s="161"/>
      <c r="V67" s="161"/>
      <c r="W67" s="161"/>
      <c r="X67" s="156" t="str">
        <f>IFERROR(IF(Q67="Probabilidad",(I67-(+I67*T67)),IF(Q67="Impacto",I67,"")),"")</f>
        <v/>
      </c>
      <c r="Y67" s="163" t="str">
        <f>IFERROR(IF(X67="","",IF(X67&lt;=0.2,"Muy Baja",IF(X67&lt;=0.4,"Baja",IF(X67&lt;=0.6,"Media",IF(X67&lt;=0.8,"Alta","Muy Alta"))))),"")</f>
        <v/>
      </c>
      <c r="Z67" s="164" t="str">
        <f>+X67</f>
        <v/>
      </c>
      <c r="AA67" s="163" t="str">
        <f>IFERROR(IF(AB67="","",IF(AB67&lt;=0.2,"Leve",IF(AB67&lt;=0.4,"Menor",IF(AB67&lt;=0.6,"Moderado",IF(AB67&lt;=0.8,"Mayor","Catastrófico"))))),"")</f>
        <v/>
      </c>
      <c r="AB67" s="164" t="str">
        <f>IFERROR(IF(Q67="Impacto",(M67-(+M67*T67)),IF(Q67="Probabilidad",M67,"")),"")</f>
        <v/>
      </c>
      <c r="AC67" s="165"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66"/>
      <c r="AE67" s="113"/>
      <c r="AF67" s="114"/>
      <c r="AG67" s="115"/>
      <c r="AH67" s="115"/>
      <c r="AI67" s="115"/>
      <c r="AJ67" s="113"/>
      <c r="AK67" s="114"/>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row>
    <row r="68" spans="1:69" ht="18" hidden="1" customHeight="1" x14ac:dyDescent="0.3">
      <c r="A68" s="336"/>
      <c r="B68" s="413"/>
      <c r="C68" s="413"/>
      <c r="D68" s="413"/>
      <c r="E68" s="425"/>
      <c r="F68" s="413"/>
      <c r="G68" s="416"/>
      <c r="H68" s="419"/>
      <c r="I68" s="395"/>
      <c r="J68" s="422"/>
      <c r="K68" s="395">
        <f>IF(NOT(ISERROR(MATCH(J68,_xlfn.ANCHORARRAY(E79),0))),I81&amp;"Por favor no seleccionar los criterios de impacto",J68)</f>
        <v>0</v>
      </c>
      <c r="L68" s="419"/>
      <c r="M68" s="395"/>
      <c r="N68" s="441"/>
      <c r="O68" s="104">
        <v>2</v>
      </c>
      <c r="P68" s="171"/>
      <c r="Q68" s="105" t="str">
        <f>IF(OR(R68="Preventivo",R68="Detectivo"),"Probabilidad",IF(R68="Correctivo","Impacto",""))</f>
        <v/>
      </c>
      <c r="R68" s="106"/>
      <c r="S68" s="106"/>
      <c r="T68" s="107" t="str">
        <f t="shared" ref="T68:T72" si="62">IF(AND(R68="Preventivo",S68="Automático"),"50%",IF(AND(R68="Preventivo",S68="Manual"),"40%",IF(AND(R68="Detectivo",S68="Automático"),"40%",IF(AND(R68="Detectivo",S68="Manual"),"30%",IF(AND(R68="Correctivo",S68="Automático"),"35%",IF(AND(R68="Correctivo",S68="Manual"),"25%",""))))))</f>
        <v/>
      </c>
      <c r="U68" s="106"/>
      <c r="V68" s="106"/>
      <c r="W68" s="106"/>
      <c r="X68" s="108" t="str">
        <f>IFERROR(IF(AND(Q67="Probabilidad",Q68="Probabilidad"),(Z67-(+Z67*T68)),IF(Q68="Probabilidad",(I67-(+I67*T68)),IF(Q68="Impacto",Z67,""))),"")</f>
        <v/>
      </c>
      <c r="Y68" s="109" t="str">
        <f t="shared" si="1"/>
        <v/>
      </c>
      <c r="Z68" s="110" t="str">
        <f t="shared" ref="Z68:Z72" si="63">+X68</f>
        <v/>
      </c>
      <c r="AA68" s="109" t="str">
        <f t="shared" si="3"/>
        <v/>
      </c>
      <c r="AB68" s="110" t="str">
        <f>IFERROR(IF(AND(Q67="Impacto",Q68="Impacto"),(AB67-(+AB67*T68)),IF(Q68="Impacto",(M67-(+M67*T68)),IF(Q68="Probabilidad",AB67,""))),"")</f>
        <v/>
      </c>
      <c r="AC68" s="111" t="str">
        <f t="shared" ref="AC68:AC69" si="64">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12"/>
      <c r="AE68" s="113"/>
      <c r="AF68" s="114"/>
      <c r="AG68" s="115"/>
      <c r="AH68" s="115"/>
      <c r="AI68" s="115"/>
      <c r="AJ68" s="113"/>
      <c r="AK68" s="114"/>
    </row>
    <row r="69" spans="1:69" ht="18" hidden="1" customHeight="1" x14ac:dyDescent="0.3">
      <c r="A69" s="336"/>
      <c r="B69" s="413"/>
      <c r="C69" s="413"/>
      <c r="D69" s="413"/>
      <c r="E69" s="425"/>
      <c r="F69" s="413"/>
      <c r="G69" s="416"/>
      <c r="H69" s="419"/>
      <c r="I69" s="395"/>
      <c r="J69" s="422"/>
      <c r="K69" s="395">
        <f>IF(NOT(ISERROR(MATCH(J69,_xlfn.ANCHORARRAY(E80),0))),I82&amp;"Por favor no seleccionar los criterios de impacto",J69)</f>
        <v>0</v>
      </c>
      <c r="L69" s="419"/>
      <c r="M69" s="395"/>
      <c r="N69" s="441"/>
      <c r="O69" s="104">
        <v>3</v>
      </c>
      <c r="P69" s="172"/>
      <c r="Q69" s="105" t="str">
        <f>IF(OR(R69="Preventivo",R69="Detectivo"),"Probabilidad",IF(R69="Correctivo","Impacto",""))</f>
        <v/>
      </c>
      <c r="R69" s="106"/>
      <c r="S69" s="106"/>
      <c r="T69" s="107" t="str">
        <f t="shared" si="62"/>
        <v/>
      </c>
      <c r="U69" s="106"/>
      <c r="V69" s="106"/>
      <c r="W69" s="106"/>
      <c r="X69" s="108" t="str">
        <f>IFERROR(IF(AND(Q68="Probabilidad",Q69="Probabilidad"),(Z68-(+Z68*T69)),IF(AND(Q68="Impacto",Q69="Probabilidad"),(Z67-(+Z67*T69)),IF(Q69="Impacto",Z68,""))),"")</f>
        <v/>
      </c>
      <c r="Y69" s="109" t="str">
        <f t="shared" si="1"/>
        <v/>
      </c>
      <c r="Z69" s="110" t="str">
        <f t="shared" si="63"/>
        <v/>
      </c>
      <c r="AA69" s="109" t="str">
        <f t="shared" si="3"/>
        <v/>
      </c>
      <c r="AB69" s="110" t="str">
        <f>IFERROR(IF(AND(Q68="Impacto",Q69="Impacto"),(AB68-(+AB68*T69)),IF(AND(Q68="Probabilidad",Q69="Impacto"),(AB67-(+AB67*T69)),IF(Q69="Probabilidad",AB68,""))),"")</f>
        <v/>
      </c>
      <c r="AC69" s="111" t="str">
        <f t="shared" si="64"/>
        <v/>
      </c>
      <c r="AD69" s="112"/>
      <c r="AE69" s="113"/>
      <c r="AF69" s="114"/>
      <c r="AG69" s="115"/>
      <c r="AH69" s="115"/>
      <c r="AI69" s="115"/>
      <c r="AJ69" s="113"/>
      <c r="AK69" s="114"/>
    </row>
    <row r="70" spans="1:69" ht="18" hidden="1" customHeight="1" x14ac:dyDescent="0.3">
      <c r="A70" s="336"/>
      <c r="B70" s="413"/>
      <c r="C70" s="413"/>
      <c r="D70" s="413"/>
      <c r="E70" s="425"/>
      <c r="F70" s="413"/>
      <c r="G70" s="416"/>
      <c r="H70" s="419"/>
      <c r="I70" s="395"/>
      <c r="J70" s="422"/>
      <c r="K70" s="395">
        <f>IF(NOT(ISERROR(MATCH(J70,_xlfn.ANCHORARRAY(E81),0))),I83&amp;"Por favor no seleccionar los criterios de impacto",J70)</f>
        <v>0</v>
      </c>
      <c r="L70" s="419"/>
      <c r="M70" s="395"/>
      <c r="N70" s="441"/>
      <c r="O70" s="104">
        <v>4</v>
      </c>
      <c r="P70" s="171"/>
      <c r="Q70" s="105" t="str">
        <f t="shared" ref="Q70:Q72" si="65">IF(OR(R70="Preventivo",R70="Detectivo"),"Probabilidad",IF(R70="Correctivo","Impacto",""))</f>
        <v/>
      </c>
      <c r="R70" s="106"/>
      <c r="S70" s="106"/>
      <c r="T70" s="107" t="str">
        <f t="shared" si="62"/>
        <v/>
      </c>
      <c r="U70" s="106"/>
      <c r="V70" s="106"/>
      <c r="W70" s="106"/>
      <c r="X70" s="108" t="str">
        <f t="shared" ref="X70:X71" si="66">IFERROR(IF(AND(Q69="Probabilidad",Q70="Probabilidad"),(Z69-(+Z69*T70)),IF(AND(Q69="Impacto",Q70="Probabilidad"),(Z68-(+Z68*T70)),IF(Q70="Impacto",Z69,""))),"")</f>
        <v/>
      </c>
      <c r="Y70" s="109" t="str">
        <f t="shared" si="1"/>
        <v/>
      </c>
      <c r="Z70" s="110" t="str">
        <f t="shared" si="63"/>
        <v/>
      </c>
      <c r="AA70" s="109" t="str">
        <f t="shared" si="3"/>
        <v/>
      </c>
      <c r="AB70" s="110" t="str">
        <f t="shared" ref="AB70:AB71" si="67">IFERROR(IF(AND(Q69="Impacto",Q70="Impacto"),(AB69-(+AB69*T70)),IF(AND(Q69="Probabilidad",Q70="Impacto"),(AB68-(+AB68*T70)),IF(Q70="Probabilidad",AB69,""))),"")</f>
        <v/>
      </c>
      <c r="AC70" s="111" t="str">
        <f>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2"/>
      <c r="AE70" s="113"/>
      <c r="AF70" s="114"/>
      <c r="AG70" s="115"/>
      <c r="AH70" s="115"/>
      <c r="AI70" s="115"/>
      <c r="AJ70" s="113"/>
      <c r="AK70" s="114"/>
    </row>
    <row r="71" spans="1:69" ht="18" hidden="1" customHeight="1" x14ac:dyDescent="0.3">
      <c r="A71" s="336"/>
      <c r="B71" s="413"/>
      <c r="C71" s="413"/>
      <c r="D71" s="413"/>
      <c r="E71" s="425"/>
      <c r="F71" s="413"/>
      <c r="G71" s="416"/>
      <c r="H71" s="419"/>
      <c r="I71" s="395"/>
      <c r="J71" s="422"/>
      <c r="K71" s="395">
        <f>IF(NOT(ISERROR(MATCH(J71,_xlfn.ANCHORARRAY(E82),0))),I84&amp;"Por favor no seleccionar los criterios de impacto",J71)</f>
        <v>0</v>
      </c>
      <c r="L71" s="419"/>
      <c r="M71" s="395"/>
      <c r="N71" s="441"/>
      <c r="O71" s="104">
        <v>5</v>
      </c>
      <c r="P71" s="171"/>
      <c r="Q71" s="105" t="str">
        <f t="shared" si="65"/>
        <v/>
      </c>
      <c r="R71" s="106"/>
      <c r="S71" s="106"/>
      <c r="T71" s="107" t="str">
        <f t="shared" si="62"/>
        <v/>
      </c>
      <c r="U71" s="106"/>
      <c r="V71" s="106"/>
      <c r="W71" s="106"/>
      <c r="X71" s="108" t="str">
        <f t="shared" si="66"/>
        <v/>
      </c>
      <c r="Y71" s="109" t="str">
        <f t="shared" si="1"/>
        <v/>
      </c>
      <c r="Z71" s="110" t="str">
        <f t="shared" si="63"/>
        <v/>
      </c>
      <c r="AA71" s="109" t="str">
        <f t="shared" si="3"/>
        <v/>
      </c>
      <c r="AB71" s="110" t="str">
        <f t="shared" si="67"/>
        <v/>
      </c>
      <c r="AC71" s="111" t="str">
        <f t="shared" ref="AC71:AC72" si="68">IFERROR(IF(OR(AND(Y71="Muy Baja",AA71="Leve"),AND(Y71="Muy Baja",AA71="Menor"),AND(Y71="Baja",AA71="Leve")),"Bajo",IF(OR(AND(Y71="Muy baja",AA71="Moderado"),AND(Y71="Baja",AA71="Menor"),AND(Y71="Baja",AA71="Moderado"),AND(Y71="Media",AA71="Leve"),AND(Y71="Media",AA71="Menor"),AND(Y71="Media",AA71="Moderado"),AND(Y71="Alta",AA71="Leve"),AND(Y71="Alta",AA71="Menor")),"Moderado",IF(OR(AND(Y71="Muy Baja",AA71="Mayor"),AND(Y71="Baja",AA71="Mayor"),AND(Y71="Media",AA71="Mayor"),AND(Y71="Alta",AA71="Moderado"),AND(Y71="Alta",AA71="Mayor"),AND(Y71="Muy Alta",AA71="Leve"),AND(Y71="Muy Alta",AA71="Menor"),AND(Y71="Muy Alta",AA71="Moderado"),AND(Y71="Muy Alta",AA71="Mayor")),"Alto",IF(OR(AND(Y71="Muy Baja",AA71="Catastrófico"),AND(Y71="Baja",AA71="Catastrófico"),AND(Y71="Media",AA71="Catastrófico"),AND(Y71="Alta",AA71="Catastrófico"),AND(Y71="Muy Alta",AA71="Catastrófico")),"Extremo","")))),"")</f>
        <v/>
      </c>
      <c r="AD71" s="112"/>
      <c r="AE71" s="113"/>
      <c r="AF71" s="114"/>
      <c r="AG71" s="115"/>
      <c r="AH71" s="115"/>
      <c r="AI71" s="115"/>
      <c r="AJ71" s="113"/>
      <c r="AK71" s="114"/>
    </row>
    <row r="72" spans="1:69" ht="153" hidden="1" customHeight="1" x14ac:dyDescent="0.3">
      <c r="A72" s="337"/>
      <c r="B72" s="414"/>
      <c r="C72" s="414"/>
      <c r="D72" s="414"/>
      <c r="E72" s="426"/>
      <c r="F72" s="414"/>
      <c r="G72" s="417"/>
      <c r="H72" s="420"/>
      <c r="I72" s="396"/>
      <c r="J72" s="423"/>
      <c r="K72" s="396">
        <f>IF(NOT(ISERROR(MATCH(J72,_xlfn.ANCHORARRAY(E83),0))),I85&amp;"Por favor no seleccionar los criterios de impacto",J72)</f>
        <v>0</v>
      </c>
      <c r="L72" s="420"/>
      <c r="M72" s="396"/>
      <c r="N72" s="442"/>
      <c r="O72" s="104">
        <v>6</v>
      </c>
      <c r="P72" s="171"/>
      <c r="Q72" s="105" t="str">
        <f t="shared" si="65"/>
        <v/>
      </c>
      <c r="R72" s="106"/>
      <c r="S72" s="106"/>
      <c r="T72" s="107" t="str">
        <f t="shared" si="62"/>
        <v/>
      </c>
      <c r="U72" s="106"/>
      <c r="V72" s="106"/>
      <c r="W72" s="106"/>
      <c r="X72" s="108" t="str">
        <f>IFERROR(IF(AND(Q71="Probabilidad",Q72="Probabilidad"),(Z71-(+Z71*T72)),IF(AND(Q71="Impacto",Q72="Probabilidad"),(Z70-(+Z70*T72)),IF(Q72="Impacto",Z71,""))),"")</f>
        <v/>
      </c>
      <c r="Y72" s="109" t="str">
        <f t="shared" si="1"/>
        <v/>
      </c>
      <c r="Z72" s="110" t="str">
        <f t="shared" si="63"/>
        <v/>
      </c>
      <c r="AA72" s="109" t="str">
        <f t="shared" si="3"/>
        <v/>
      </c>
      <c r="AB72" s="110" t="str">
        <f>IFERROR(IF(AND(Q71="Impacto",Q72="Impacto"),(AB71-(+AB71*T72)),IF(AND(Q71="Probabilidad",Q72="Impacto"),(AB70-(+AB70*T72)),IF(Q72="Probabilidad",AB71,""))),"")</f>
        <v/>
      </c>
      <c r="AC72" s="111" t="str">
        <f t="shared" si="68"/>
        <v/>
      </c>
      <c r="AD72" s="112"/>
      <c r="AE72" s="113"/>
      <c r="AF72" s="114"/>
      <c r="AG72" s="115"/>
      <c r="AH72" s="115"/>
      <c r="AI72" s="115"/>
      <c r="AJ72" s="113"/>
      <c r="AK72" s="114"/>
    </row>
    <row r="73" spans="1:69" ht="34.5" customHeight="1" x14ac:dyDescent="0.3">
      <c r="A73" s="5"/>
      <c r="B73" s="409" t="s">
        <v>161</v>
      </c>
      <c r="C73" s="410"/>
      <c r="D73" s="410"/>
      <c r="E73" s="410"/>
      <c r="F73" s="410"/>
      <c r="G73" s="410"/>
      <c r="H73" s="410"/>
      <c r="I73" s="410"/>
      <c r="J73" s="410"/>
      <c r="K73" s="410"/>
      <c r="L73" s="410"/>
      <c r="M73" s="410"/>
      <c r="N73" s="410"/>
      <c r="O73" s="410"/>
      <c r="P73" s="410"/>
      <c r="Q73" s="410"/>
      <c r="R73" s="410"/>
      <c r="S73" s="410"/>
      <c r="T73" s="410"/>
      <c r="U73" s="410"/>
      <c r="V73" s="410"/>
      <c r="W73" s="410"/>
      <c r="X73" s="410"/>
      <c r="Y73" s="410"/>
      <c r="Z73" s="410"/>
      <c r="AA73" s="410"/>
      <c r="AB73" s="410"/>
      <c r="AC73" s="410"/>
      <c r="AD73" s="410"/>
      <c r="AE73" s="410"/>
      <c r="AF73" s="410"/>
      <c r="AG73" s="410"/>
      <c r="AH73" s="410"/>
      <c r="AI73" s="410"/>
      <c r="AJ73" s="410"/>
      <c r="AK73" s="411"/>
    </row>
    <row r="75" spans="1:69" x14ac:dyDescent="0.3">
      <c r="A75" s="1"/>
      <c r="B75" s="23" t="s">
        <v>162</v>
      </c>
      <c r="C75" s="1"/>
      <c r="D75" s="1"/>
      <c r="F75" s="1"/>
    </row>
  </sheetData>
  <dataConsolidate/>
  <mergeCells count="207">
    <mergeCell ref="F67:F72"/>
    <mergeCell ref="E67:E72"/>
    <mergeCell ref="D67:D72"/>
    <mergeCell ref="C67:C72"/>
    <mergeCell ref="B67:B72"/>
    <mergeCell ref="A67:A72"/>
    <mergeCell ref="I67:I72"/>
    <mergeCell ref="N67:N72"/>
    <mergeCell ref="M67:M72"/>
    <mergeCell ref="L67:L72"/>
    <mergeCell ref="K67:K72"/>
    <mergeCell ref="J67:J72"/>
    <mergeCell ref="H67:H72"/>
    <mergeCell ref="G67:G72"/>
    <mergeCell ref="J12:J18"/>
    <mergeCell ref="L12:L18"/>
    <mergeCell ref="M12:M18"/>
    <mergeCell ref="N12:N18"/>
    <mergeCell ref="Y10:Y11"/>
    <mergeCell ref="Z10:Z11"/>
    <mergeCell ref="G10:G11"/>
    <mergeCell ref="H10:H11"/>
    <mergeCell ref="I10:I11"/>
    <mergeCell ref="L10:L11"/>
    <mergeCell ref="M10:M11"/>
    <mergeCell ref="P12:P13"/>
    <mergeCell ref="Q12:Q13"/>
    <mergeCell ref="R12:R13"/>
    <mergeCell ref="S12:S13"/>
    <mergeCell ref="T12:T13"/>
    <mergeCell ref="U12:U13"/>
    <mergeCell ref="V12:V13"/>
    <mergeCell ref="W12:W13"/>
    <mergeCell ref="K12:K18"/>
    <mergeCell ref="AE10:AE11"/>
    <mergeCell ref="AK10:AK11"/>
    <mergeCell ref="AJ10:AJ11"/>
    <mergeCell ref="AI10:AI11"/>
    <mergeCell ref="AG10:AG11"/>
    <mergeCell ref="AF10:AF11"/>
    <mergeCell ref="L19:L24"/>
    <mergeCell ref="M19:M24"/>
    <mergeCell ref="N19:N24"/>
    <mergeCell ref="X12:X13"/>
    <mergeCell ref="Y12:Y13"/>
    <mergeCell ref="Z12:Z13"/>
    <mergeCell ref="AA12:AA13"/>
    <mergeCell ref="AB12:AB13"/>
    <mergeCell ref="AC12:AC13"/>
    <mergeCell ref="AD12:AD13"/>
    <mergeCell ref="O12:O13"/>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B10:B11"/>
    <mergeCell ref="N10:N11"/>
    <mergeCell ref="J10:J11"/>
    <mergeCell ref="K10:K11"/>
    <mergeCell ref="Q10:Q11"/>
    <mergeCell ref="R10:W10"/>
    <mergeCell ref="J25:J30"/>
    <mergeCell ref="K25:K30"/>
    <mergeCell ref="L25:L30"/>
    <mergeCell ref="F19:F24"/>
    <mergeCell ref="G19:G24"/>
    <mergeCell ref="H19:H24"/>
    <mergeCell ref="I19:I24"/>
    <mergeCell ref="J19:J24"/>
    <mergeCell ref="A19:A24"/>
    <mergeCell ref="B19:B24"/>
    <mergeCell ref="C19:C24"/>
    <mergeCell ref="D19:D24"/>
    <mergeCell ref="A25:A30"/>
    <mergeCell ref="B25:B30"/>
    <mergeCell ref="C25:C30"/>
    <mergeCell ref="D25:D30"/>
    <mergeCell ref="E25:E30"/>
    <mergeCell ref="F25:F30"/>
    <mergeCell ref="G25:G30"/>
    <mergeCell ref="H25:H30"/>
    <mergeCell ref="I25:I30"/>
    <mergeCell ref="E19:E24"/>
    <mergeCell ref="A31:A36"/>
    <mergeCell ref="B31:B36"/>
    <mergeCell ref="C31:C36"/>
    <mergeCell ref="D31:D36"/>
    <mergeCell ref="E31:E36"/>
    <mergeCell ref="F31:F36"/>
    <mergeCell ref="G31:G36"/>
    <mergeCell ref="H31:H36"/>
    <mergeCell ref="I31:I36"/>
    <mergeCell ref="A37:A42"/>
    <mergeCell ref="B37:B42"/>
    <mergeCell ref="C37:C42"/>
    <mergeCell ref="A43:A48"/>
    <mergeCell ref="B43:B48"/>
    <mergeCell ref="C43:C48"/>
    <mergeCell ref="D43:D48"/>
    <mergeCell ref="E43:E48"/>
    <mergeCell ref="F43:F48"/>
    <mergeCell ref="D37:D42"/>
    <mergeCell ref="E37:E42"/>
    <mergeCell ref="F37:F42"/>
    <mergeCell ref="D49:D54"/>
    <mergeCell ref="E49:E54"/>
    <mergeCell ref="M37:M42"/>
    <mergeCell ref="N37:N42"/>
    <mergeCell ref="M43:M48"/>
    <mergeCell ref="N43:N48"/>
    <mergeCell ref="J49:J54"/>
    <mergeCell ref="K49:K54"/>
    <mergeCell ref="L49:L54"/>
    <mergeCell ref="J43:J48"/>
    <mergeCell ref="K43:K48"/>
    <mergeCell ref="L43:L48"/>
    <mergeCell ref="G37:G42"/>
    <mergeCell ref="H37:H42"/>
    <mergeCell ref="B73:AK73"/>
    <mergeCell ref="M61:M66"/>
    <mergeCell ref="N61:N66"/>
    <mergeCell ref="J61:J66"/>
    <mergeCell ref="K61:K66"/>
    <mergeCell ref="L61:L66"/>
    <mergeCell ref="M49:M54"/>
    <mergeCell ref="N49:N54"/>
    <mergeCell ref="F55:F60"/>
    <mergeCell ref="G55:G60"/>
    <mergeCell ref="H55:H60"/>
    <mergeCell ref="I55:I60"/>
    <mergeCell ref="J55:J60"/>
    <mergeCell ref="F49:F54"/>
    <mergeCell ref="G49:G54"/>
    <mergeCell ref="H49:H54"/>
    <mergeCell ref="I49:I54"/>
    <mergeCell ref="K55:K60"/>
    <mergeCell ref="L55:L60"/>
    <mergeCell ref="M55:M60"/>
    <mergeCell ref="N55:N60"/>
    <mergeCell ref="B55:B60"/>
    <mergeCell ref="C55:C60"/>
    <mergeCell ref="D55:D60"/>
    <mergeCell ref="A1:D4"/>
    <mergeCell ref="C6:N6"/>
    <mergeCell ref="A9:G9"/>
    <mergeCell ref="H9:N9"/>
    <mergeCell ref="I37:I42"/>
    <mergeCell ref="J37:J42"/>
    <mergeCell ref="G43:G48"/>
    <mergeCell ref="H43:H48"/>
    <mergeCell ref="I43:I48"/>
    <mergeCell ref="K37:K42"/>
    <mergeCell ref="L37:L42"/>
    <mergeCell ref="A55:A60"/>
    <mergeCell ref="E55:E60"/>
    <mergeCell ref="A49:A54"/>
    <mergeCell ref="B49:B54"/>
    <mergeCell ref="C49:C54"/>
    <mergeCell ref="AJ1:AK1"/>
    <mergeCell ref="AJ2:AK2"/>
    <mergeCell ref="AJ3:AK3"/>
    <mergeCell ref="AJ4:AK4"/>
    <mergeCell ref="E1:AI4"/>
    <mergeCell ref="AH10:AH11"/>
    <mergeCell ref="O6:Q6"/>
    <mergeCell ref="O9:W9"/>
    <mergeCell ref="X9:AD9"/>
    <mergeCell ref="AE9:AK9"/>
    <mergeCell ref="M25:M30"/>
    <mergeCell ref="N25:N30"/>
    <mergeCell ref="J31:J36"/>
    <mergeCell ref="K31:K36"/>
    <mergeCell ref="L31:L36"/>
    <mergeCell ref="M31:M36"/>
    <mergeCell ref="N31:N36"/>
    <mergeCell ref="K19:K24"/>
    <mergeCell ref="A61:A66"/>
    <mergeCell ref="B61:B66"/>
    <mergeCell ref="C61:C66"/>
    <mergeCell ref="D61:D66"/>
    <mergeCell ref="E61:E66"/>
    <mergeCell ref="F61:F66"/>
    <mergeCell ref="G61:G66"/>
    <mergeCell ref="H61:H66"/>
    <mergeCell ref="I61:I66"/>
    <mergeCell ref="A12:A18"/>
    <mergeCell ref="B12:B18"/>
    <mergeCell ref="C12:C18"/>
    <mergeCell ref="D12:D18"/>
    <mergeCell ref="E12:E18"/>
    <mergeCell ref="F12:F18"/>
    <mergeCell ref="G12:G18"/>
    <mergeCell ref="H12:H18"/>
    <mergeCell ref="I12:I18"/>
  </mergeCells>
  <conditionalFormatting sqref="H12 Y12">
    <cfRule type="cellIs" dxfId="123" priority="507" operator="equal">
      <formula>"Muy Alta"</formula>
    </cfRule>
    <cfRule type="cellIs" dxfId="122" priority="508" operator="equal">
      <formula>"Alta"</formula>
    </cfRule>
    <cfRule type="cellIs" dxfId="121" priority="509" operator="equal">
      <formula>"Media"</formula>
    </cfRule>
    <cfRule type="cellIs" dxfId="120" priority="510" operator="equal">
      <formula>"Baja"</formula>
    </cfRule>
    <cfRule type="cellIs" dxfId="119" priority="511" operator="equal">
      <formula>"Muy Baja"</formula>
    </cfRule>
  </conditionalFormatting>
  <conditionalFormatting sqref="H25">
    <cfRule type="cellIs" dxfId="118" priority="409" operator="equal">
      <formula>"Muy Alta"</formula>
    </cfRule>
    <cfRule type="cellIs" dxfId="117" priority="410" operator="equal">
      <formula>"Alta"</formula>
    </cfRule>
    <cfRule type="cellIs" dxfId="116" priority="411" operator="equal">
      <formula>"Media"</formula>
    </cfRule>
    <cfRule type="cellIs" dxfId="115" priority="412" operator="equal">
      <formula>"Baja"</formula>
    </cfRule>
    <cfRule type="cellIs" dxfId="114" priority="413" operator="equal">
      <formula>"Muy Baja"</formula>
    </cfRule>
  </conditionalFormatting>
  <conditionalFormatting sqref="H31">
    <cfRule type="cellIs" dxfId="113" priority="381" operator="equal">
      <formula>"Muy Alta"</formula>
    </cfRule>
    <cfRule type="cellIs" dxfId="112" priority="382" operator="equal">
      <formula>"Alta"</formula>
    </cfRule>
    <cfRule type="cellIs" dxfId="111" priority="383" operator="equal">
      <formula>"Media"</formula>
    </cfRule>
    <cfRule type="cellIs" dxfId="110" priority="384" operator="equal">
      <formula>"Baja"</formula>
    </cfRule>
    <cfRule type="cellIs" dxfId="109" priority="385" operator="equal">
      <formula>"Muy Baja"</formula>
    </cfRule>
  </conditionalFormatting>
  <conditionalFormatting sqref="H37">
    <cfRule type="cellIs" dxfId="108" priority="353" operator="equal">
      <formula>"Muy Alta"</formula>
    </cfRule>
    <cfRule type="cellIs" dxfId="107" priority="354" operator="equal">
      <formula>"Alta"</formula>
    </cfRule>
    <cfRule type="cellIs" dxfId="106" priority="355" operator="equal">
      <formula>"Media"</formula>
    </cfRule>
    <cfRule type="cellIs" dxfId="105" priority="356" operator="equal">
      <formula>"Baja"</formula>
    </cfRule>
    <cfRule type="cellIs" dxfId="104" priority="357" operator="equal">
      <formula>"Muy Baja"</formula>
    </cfRule>
  </conditionalFormatting>
  <conditionalFormatting sqref="H43">
    <cfRule type="cellIs" dxfId="103" priority="325" operator="equal">
      <formula>"Muy Alta"</formula>
    </cfRule>
    <cfRule type="cellIs" dxfId="102" priority="326" operator="equal">
      <formula>"Alta"</formula>
    </cfRule>
    <cfRule type="cellIs" dxfId="101" priority="327" operator="equal">
      <formula>"Media"</formula>
    </cfRule>
    <cfRule type="cellIs" dxfId="100" priority="328" operator="equal">
      <formula>"Baja"</formula>
    </cfRule>
    <cfRule type="cellIs" dxfId="99" priority="329" operator="equal">
      <formula>"Muy Baja"</formula>
    </cfRule>
  </conditionalFormatting>
  <conditionalFormatting sqref="H49">
    <cfRule type="cellIs" dxfId="98" priority="297" operator="equal">
      <formula>"Muy Alta"</formula>
    </cfRule>
    <cfRule type="cellIs" dxfId="97" priority="298" operator="equal">
      <formula>"Alta"</formula>
    </cfRule>
    <cfRule type="cellIs" dxfId="96" priority="299" operator="equal">
      <formula>"Media"</formula>
    </cfRule>
    <cfRule type="cellIs" dxfId="95" priority="300" operator="equal">
      <formula>"Baja"</formula>
    </cfRule>
    <cfRule type="cellIs" dxfId="94" priority="301" operator="equal">
      <formula>"Muy Baja"</formula>
    </cfRule>
  </conditionalFormatting>
  <conditionalFormatting sqref="H55">
    <cfRule type="cellIs" dxfId="93" priority="269" operator="equal">
      <formula>"Muy Alta"</formula>
    </cfRule>
    <cfRule type="cellIs" dxfId="92" priority="270" operator="equal">
      <formula>"Alta"</formula>
    </cfRule>
    <cfRule type="cellIs" dxfId="91" priority="271" operator="equal">
      <formula>"Media"</formula>
    </cfRule>
    <cfRule type="cellIs" dxfId="90" priority="272" operator="equal">
      <formula>"Baja"</formula>
    </cfRule>
    <cfRule type="cellIs" dxfId="89" priority="273" operator="equal">
      <formula>"Muy Baja"</formula>
    </cfRule>
  </conditionalFormatting>
  <conditionalFormatting sqref="H61">
    <cfRule type="cellIs" dxfId="88" priority="241" operator="equal">
      <formula>"Muy Alta"</formula>
    </cfRule>
    <cfRule type="cellIs" dxfId="87" priority="242" operator="equal">
      <formula>"Alta"</formula>
    </cfRule>
    <cfRule type="cellIs" dxfId="86" priority="243" operator="equal">
      <formula>"Media"</formula>
    </cfRule>
    <cfRule type="cellIs" dxfId="85" priority="244" operator="equal">
      <formula>"Baja"</formula>
    </cfRule>
    <cfRule type="cellIs" dxfId="84" priority="245" operator="equal">
      <formula>"Muy Baja"</formula>
    </cfRule>
  </conditionalFormatting>
  <conditionalFormatting sqref="H67">
    <cfRule type="cellIs" dxfId="83" priority="213" operator="equal">
      <formula>"Muy Alta"</formula>
    </cfRule>
    <cfRule type="cellIs" dxfId="82" priority="214" operator="equal">
      <formula>"Alta"</formula>
    </cfRule>
    <cfRule type="cellIs" dxfId="81" priority="215" operator="equal">
      <formula>"Media"</formula>
    </cfRule>
    <cfRule type="cellIs" dxfId="80" priority="216" operator="equal">
      <formula>"Baja"</formula>
    </cfRule>
    <cfRule type="cellIs" dxfId="79" priority="217" operator="equal">
      <formula>"Muy Baja"</formula>
    </cfRule>
  </conditionalFormatting>
  <conditionalFormatting sqref="K19:K72 K12">
    <cfRule type="containsText" dxfId="78" priority="189" operator="containsText" text="❌">
      <formula>NOT(ISERROR(SEARCH("❌",K12)))</formula>
    </cfRule>
  </conditionalFormatting>
  <conditionalFormatting sqref="L12 AA12 L19 L25 L31 L37 L43 L49 L55 L61 L67">
    <cfRule type="cellIs" dxfId="77" priority="502" operator="equal">
      <formula>"Catastrófico"</formula>
    </cfRule>
    <cfRule type="cellIs" dxfId="76" priority="503" operator="equal">
      <formula>"Mayor"</formula>
    </cfRule>
    <cfRule type="cellIs" dxfId="75" priority="504" operator="equal">
      <formula>"Moderado"</formula>
    </cfRule>
    <cfRule type="cellIs" dxfId="74" priority="505" operator="equal">
      <formula>"Menor"</formula>
    </cfRule>
    <cfRule type="cellIs" dxfId="73" priority="506" operator="equal">
      <formula>"Leve"</formula>
    </cfRule>
  </conditionalFormatting>
  <conditionalFormatting sqref="N12 AC12">
    <cfRule type="cellIs" dxfId="72" priority="498" operator="equal">
      <formula>"Extremo"</formula>
    </cfRule>
    <cfRule type="cellIs" dxfId="71" priority="499" operator="equal">
      <formula>"Alto"</formula>
    </cfRule>
    <cfRule type="cellIs" dxfId="70" priority="500" operator="equal">
      <formula>"Moderado"</formula>
    </cfRule>
    <cfRule type="cellIs" dxfId="69" priority="501" operator="equal">
      <formula>"Bajo"</formula>
    </cfRule>
  </conditionalFormatting>
  <conditionalFormatting sqref="N25">
    <cfRule type="cellIs" dxfId="64" priority="400" operator="equal">
      <formula>"Extremo"</formula>
    </cfRule>
    <cfRule type="cellIs" dxfId="63" priority="401" operator="equal">
      <formula>"Alto"</formula>
    </cfRule>
    <cfRule type="cellIs" dxfId="62" priority="402" operator="equal">
      <formula>"Moderado"</formula>
    </cfRule>
    <cfRule type="cellIs" dxfId="61" priority="403" operator="equal">
      <formula>"Bajo"</formula>
    </cfRule>
  </conditionalFormatting>
  <conditionalFormatting sqref="N31">
    <cfRule type="cellIs" dxfId="60" priority="372" operator="equal">
      <formula>"Extremo"</formula>
    </cfRule>
    <cfRule type="cellIs" dxfId="59" priority="373" operator="equal">
      <formula>"Alto"</formula>
    </cfRule>
    <cfRule type="cellIs" dxfId="58" priority="374" operator="equal">
      <formula>"Moderado"</formula>
    </cfRule>
    <cfRule type="cellIs" dxfId="57" priority="375" operator="equal">
      <formula>"Bajo"</formula>
    </cfRule>
  </conditionalFormatting>
  <conditionalFormatting sqref="N37">
    <cfRule type="cellIs" dxfId="56" priority="344" operator="equal">
      <formula>"Extremo"</formula>
    </cfRule>
    <cfRule type="cellIs" dxfId="55" priority="345" operator="equal">
      <formula>"Alto"</formula>
    </cfRule>
    <cfRule type="cellIs" dxfId="54" priority="346" operator="equal">
      <formula>"Moderado"</formula>
    </cfRule>
    <cfRule type="cellIs" dxfId="53" priority="347" operator="equal">
      <formula>"Bajo"</formula>
    </cfRule>
  </conditionalFormatting>
  <conditionalFormatting sqref="N43">
    <cfRule type="cellIs" dxfId="52" priority="316" operator="equal">
      <formula>"Extremo"</formula>
    </cfRule>
    <cfRule type="cellIs" dxfId="51" priority="317" operator="equal">
      <formula>"Alto"</formula>
    </cfRule>
    <cfRule type="cellIs" dxfId="50" priority="318" operator="equal">
      <formula>"Moderado"</formula>
    </cfRule>
    <cfRule type="cellIs" dxfId="49" priority="319" operator="equal">
      <formula>"Bajo"</formula>
    </cfRule>
  </conditionalFormatting>
  <conditionalFormatting sqref="N49">
    <cfRule type="cellIs" dxfId="48" priority="288" operator="equal">
      <formula>"Extremo"</formula>
    </cfRule>
    <cfRule type="cellIs" dxfId="47" priority="289" operator="equal">
      <formula>"Alto"</formula>
    </cfRule>
    <cfRule type="cellIs" dxfId="46" priority="290" operator="equal">
      <formula>"Moderado"</formula>
    </cfRule>
    <cfRule type="cellIs" dxfId="45" priority="291" operator="equal">
      <formula>"Bajo"</formula>
    </cfRule>
  </conditionalFormatting>
  <conditionalFormatting sqref="N55">
    <cfRule type="cellIs" dxfId="44" priority="260" operator="equal">
      <formula>"Extremo"</formula>
    </cfRule>
    <cfRule type="cellIs" dxfId="43" priority="261" operator="equal">
      <formula>"Alto"</formula>
    </cfRule>
    <cfRule type="cellIs" dxfId="42" priority="262" operator="equal">
      <formula>"Moderado"</formula>
    </cfRule>
    <cfRule type="cellIs" dxfId="41" priority="263" operator="equal">
      <formula>"Bajo"</formula>
    </cfRule>
  </conditionalFormatting>
  <conditionalFormatting sqref="N61">
    <cfRule type="cellIs" dxfId="40" priority="232" operator="equal">
      <formula>"Extremo"</formula>
    </cfRule>
    <cfRule type="cellIs" dxfId="39" priority="233" operator="equal">
      <formula>"Alto"</formula>
    </cfRule>
    <cfRule type="cellIs" dxfId="38" priority="234" operator="equal">
      <formula>"Moderado"</formula>
    </cfRule>
    <cfRule type="cellIs" dxfId="37" priority="235" operator="equal">
      <formula>"Bajo"</formula>
    </cfRule>
  </conditionalFormatting>
  <conditionalFormatting sqref="N67">
    <cfRule type="cellIs" dxfId="36" priority="204" operator="equal">
      <formula>"Extremo"</formula>
    </cfRule>
    <cfRule type="cellIs" dxfId="35" priority="205" operator="equal">
      <formula>"Alto"</formula>
    </cfRule>
    <cfRule type="cellIs" dxfId="34" priority="206" operator="equal">
      <formula>"Moderado"</formula>
    </cfRule>
    <cfRule type="cellIs" dxfId="33" priority="207" operator="equal">
      <formula>"Bajo"</formula>
    </cfRule>
  </conditionalFormatting>
  <conditionalFormatting sqref="Y14:Y18 Y21:Y72">
    <cfRule type="cellIs" dxfId="32" priority="199" operator="equal">
      <formula>"Muy Alta"</formula>
    </cfRule>
    <cfRule type="cellIs" dxfId="31" priority="200" operator="equal">
      <formula>"Alta"</formula>
    </cfRule>
    <cfRule type="cellIs" dxfId="30" priority="201" operator="equal">
      <formula>"Media"</formula>
    </cfRule>
    <cfRule type="cellIs" dxfId="29" priority="202" operator="equal">
      <formula>"Baja"</formula>
    </cfRule>
    <cfRule type="cellIs" dxfId="28" priority="203" operator="equal">
      <formula>"Muy Baja"</formula>
    </cfRule>
  </conditionalFormatting>
  <conditionalFormatting sqref="AA14:AA72">
    <cfRule type="cellIs" dxfId="27" priority="194" operator="equal">
      <formula>"Catastrófico"</formula>
    </cfRule>
    <cfRule type="cellIs" dxfId="26" priority="195" operator="equal">
      <formula>"Mayor"</formula>
    </cfRule>
    <cfRule type="cellIs" dxfId="25" priority="196" operator="equal">
      <formula>"Moderado"</formula>
    </cfRule>
    <cfRule type="cellIs" dxfId="24" priority="197" operator="equal">
      <formula>"Menor"</formula>
    </cfRule>
    <cfRule type="cellIs" dxfId="23" priority="198" operator="equal">
      <formula>"Leve"</formula>
    </cfRule>
  </conditionalFormatting>
  <conditionalFormatting sqref="AC14:AC72">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H19">
    <cfRule type="cellIs" dxfId="18" priority="10" operator="equal">
      <formula>"Muy Alta"</formula>
    </cfRule>
    <cfRule type="cellIs" dxfId="17" priority="11" operator="equal">
      <formula>"Alta"</formula>
    </cfRule>
    <cfRule type="cellIs" dxfId="16" priority="12" operator="equal">
      <formula>"Media"</formula>
    </cfRule>
    <cfRule type="cellIs" dxfId="15" priority="13" operator="equal">
      <formula>"Baja"</formula>
    </cfRule>
    <cfRule type="cellIs" dxfId="14" priority="14" operator="equal">
      <formula>"Muy Baja"</formula>
    </cfRule>
  </conditionalFormatting>
  <conditionalFormatting sqref="N19">
    <cfRule type="cellIs" dxfId="13" priority="6" operator="equal">
      <formula>"Extremo"</formula>
    </cfRule>
    <cfRule type="cellIs" dxfId="12" priority="7" operator="equal">
      <formula>"Alto"</formula>
    </cfRule>
    <cfRule type="cellIs" dxfId="11" priority="8" operator="equal">
      <formula>"Moderado"</formula>
    </cfRule>
    <cfRule type="cellIs" dxfId="10" priority="9" operator="equal">
      <formula>"Bajo"</formula>
    </cfRule>
  </conditionalFormatting>
  <conditionalFormatting sqref="Y19">
    <cfRule type="cellIs" dxfId="9" priority="1" operator="equal">
      <formula>"Muy Alta"</formula>
    </cfRule>
    <cfRule type="cellIs" dxfId="8" priority="2" operator="equal">
      <formula>"Alta"</formula>
    </cfRule>
    <cfRule type="cellIs" dxfId="7" priority="3" operator="equal">
      <formula>"Media"</formula>
    </cfRule>
    <cfRule type="cellIs" dxfId="6" priority="4" operator="equal">
      <formula>"Baja"</formula>
    </cfRule>
    <cfRule type="cellIs" dxfId="5" priority="5" operator="equal">
      <formula>"Muy Baja"</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D4C5ED8C-8E1D-45DB-8A07-3815D1CD8A7A}">
          <x14:formula1>
            <xm:f>'Opciones Tratamiento'!$B$9:$B$10</xm:f>
          </x14:formula1>
          <xm:sqref>AK13:AK14 AK16:AK17 AK19:AK20 AK22:AK23 AK25:AK26 AK28:AK29 AK31:AK32 AK34:AK35 AK37:AK38 AK40:AK41 AK43:AK44 AK46:AK47 AK49:AK50 AK52:AK53 AK55:AK56 AK58:AK59 AK61:AK62 AK64:AK65 AK67:AK68 AK70:AK71</xm:sqref>
        </x14:dataValidation>
        <x14:dataValidation type="custom" allowBlank="1" showInputMessage="1" showErrorMessage="1" error="Recuerde que las acciones se generan bajo la medida de mitigar el riesgo" xr:uid="{AAFB6D2A-06D6-42E0-8531-4F1FA1AC250C}">
          <x14:formula1>
            <xm:f>IF(OR(AE12='Opciones Tratamiento'!$B$2,AE12='Opciones Tratamiento'!$B$3,AE12='Opciones Tratamiento'!$B$4),ISBLANK(AE12),ISTEXT(AE12))</xm:f>
          </x14:formula1>
          <xm:sqref>AH12</xm:sqref>
        </x14:dataValidation>
        <x14:dataValidation type="list" allowBlank="1" showInputMessage="1" showErrorMessage="1" xr:uid="{54FC22F6-00C7-4101-A2FD-52A243AAE5AE}">
          <x14:formula1>
            <xm:f>'Opciones Tratamiento'!$E$2:$E$4</xm:f>
          </x14:formula1>
          <xm:sqref>B12 B19:B72</xm:sqref>
        </x14:dataValidation>
        <x14:dataValidation type="list" allowBlank="1" showInputMessage="1" showErrorMessage="1" xr:uid="{64E9325A-23E8-40B3-B005-8FB2EE855247}">
          <x14:formula1>
            <xm:f>'Opciones Tratamiento'!$B$13:$B$19</xm:f>
          </x14:formula1>
          <xm:sqref>F12 F19:F72</xm:sqref>
        </x14:dataValidation>
        <x14:dataValidation type="list" allowBlank="1" showInputMessage="1" showErrorMessage="1" xr:uid="{74221BD2-826E-477D-BF68-14BB9CEFCBFF}">
          <x14:formula1>
            <xm:f>'Tabla Impacto'!$F$210:$F$221</xm:f>
          </x14:formula1>
          <xm:sqref>J12 J19:J72</xm:sqref>
        </x14:dataValidation>
        <x14:dataValidation type="list" allowBlank="1" showInputMessage="1" showErrorMessage="1" xr:uid="{8CF83B8F-8F05-45F0-865A-34652A3F843B}">
          <x14:formula1>
            <xm:f>'Tabla Valoración controles'!$D$4:$D$6</xm:f>
          </x14:formula1>
          <xm:sqref>R14:R72 R12</xm:sqref>
        </x14:dataValidation>
        <x14:dataValidation type="list" allowBlank="1" showInputMessage="1" showErrorMessage="1" xr:uid="{33489E4F-0C63-4E56-A107-BDD9990A14C8}">
          <x14:formula1>
            <xm:f>'Tabla Valoración controles'!$D$7:$D$8</xm:f>
          </x14:formula1>
          <xm:sqref>S14:S72 S12</xm:sqref>
        </x14:dataValidation>
        <x14:dataValidation type="list" allowBlank="1" showInputMessage="1" showErrorMessage="1" xr:uid="{C9EB2538-A028-4EB5-A1EC-62B2961A8E3E}">
          <x14:formula1>
            <xm:f>'Tabla Valoración controles'!$D$9:$D$10</xm:f>
          </x14:formula1>
          <xm:sqref>U14:U72 U12</xm:sqref>
        </x14:dataValidation>
        <x14:dataValidation type="list" allowBlank="1" showInputMessage="1" showErrorMessage="1" xr:uid="{0C06F882-DFDD-4248-AC98-C0EAFEA4672C}">
          <x14:formula1>
            <xm:f>'Tabla Valoración controles'!$D$11:$D$12</xm:f>
          </x14:formula1>
          <xm:sqref>V14:V72 V12</xm:sqref>
        </x14:dataValidation>
        <x14:dataValidation type="list" allowBlank="1" showInputMessage="1" showErrorMessage="1" xr:uid="{8A3A6019-A212-4184-B9B5-FF46BA65A36D}">
          <x14:formula1>
            <xm:f>'Tabla Valoración controles'!$D$13:$D$14</xm:f>
          </x14:formula1>
          <xm:sqref>W14:W72 W12</xm:sqref>
        </x14:dataValidation>
        <x14:dataValidation type="list" allowBlank="1" showInputMessage="1" showErrorMessage="1" xr:uid="{F3A41131-D4B2-4263-BA2B-0B539C355271}">
          <x14:formula1>
            <xm:f>'Opciones Tratamiento'!$B$2:$B$5</xm:f>
          </x14:formula1>
          <xm:sqref>AD14:AD72 AD12</xm:sqref>
        </x14:dataValidation>
        <x14:dataValidation type="custom" allowBlank="1" showInputMessage="1" showErrorMessage="1" error="Recuerde que las acciones se generan bajo la medida de mitigar el riesgo" xr:uid="{D0C6D89B-B6CA-48AA-8367-953AE1CDC908}">
          <x14:formula1>
            <xm:f>IF(OR(AD12='Opciones Tratamiento'!$B$2,AD12='Opciones Tratamiento'!$B$3,AD12='Opciones Tratamiento'!$B$4),ISBLANK(AD12),ISTEXT(AD12))</xm:f>
          </x14:formula1>
          <xm:sqref>AE13:AE72</xm:sqref>
        </x14:dataValidation>
        <x14:dataValidation type="custom" allowBlank="1" showInputMessage="1" showErrorMessage="1" error="Recuerde que las acciones se generan bajo la medida de mitigar el riesgo" xr:uid="{52E6D30A-3231-4A7B-B001-69797DE2A02A}">
          <x14:formula1>
            <xm:f>IF(OR(AD12='Opciones Tratamiento'!$B$2,AD12='Opciones Tratamiento'!$B$3,AD12='Opciones Tratamiento'!$B$4),ISBLANK(AD12),ISTEXT(AD12))</xm:f>
          </x14:formula1>
          <xm:sqref>AF13:AF72</xm:sqref>
        </x14:dataValidation>
        <x14:dataValidation type="custom" allowBlank="1" showInputMessage="1" showErrorMessage="1" error="Recuerde que las acciones se generan bajo la medida de mitigar el riesgo" xr:uid="{E52E7312-7C4B-4A3E-979B-70E8F915EFD4}">
          <x14:formula1>
            <xm:f>IF(OR(AD12='Opciones Tratamiento'!$B$2,AD12='Opciones Tratamiento'!$B$3,AD12='Opciones Tratamiento'!$B$4),ISBLANK(AD12),ISTEXT(AD12))</xm:f>
          </x14:formula1>
          <xm:sqref>AG14:AG72 AH13:AH72</xm:sqref>
        </x14:dataValidation>
        <x14:dataValidation type="custom" allowBlank="1" showInputMessage="1" showErrorMessage="1" error="Recuerde que las acciones se generan bajo la medida de mitigar el riesgo" xr:uid="{FA8D17E8-1F67-47F5-88AD-5004992EBA0F}">
          <x14:formula1>
            <xm:f>IF(OR(AD12='Opciones Tratamiento'!$B$2,AD12='Opciones Tratamiento'!$B$3,AD12='Opciones Tratamiento'!$B$4),ISBLANK(AD12),ISTEXT(AD12))</xm:f>
          </x14:formula1>
          <xm:sqref>AI13:AI72</xm:sqref>
        </x14:dataValidation>
        <x14:dataValidation type="custom" allowBlank="1" showInputMessage="1" showErrorMessage="1" error="Recuerde que las acciones se generan bajo la medida de mitigar el riesgo" xr:uid="{25326345-06A0-400D-8E52-F8CADFEED7CD}">
          <x14:formula1>
            <xm:f>IF(OR(AD12='Opciones Tratamiento'!$B$2,AD12='Opciones Tratamiento'!$B$3,AD12='Opciones Tratamiento'!$B$4),ISBLANK(AD12),ISTEXT(AD12))</xm:f>
          </x14:formula1>
          <xm:sqref>AJ13:AJ72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c r="CN1" s="81"/>
      <c r="CO1" s="81"/>
      <c r="CP1" s="81"/>
      <c r="CQ1" s="81"/>
      <c r="CR1" s="81"/>
      <c r="CS1" s="81"/>
      <c r="CT1" s="81"/>
      <c r="CU1" s="81"/>
    </row>
    <row r="2" spans="1:99" ht="18" customHeight="1" x14ac:dyDescent="0.25">
      <c r="A2" s="81"/>
      <c r="B2" s="548" t="s">
        <v>163</v>
      </c>
      <c r="C2" s="548"/>
      <c r="D2" s="548"/>
      <c r="E2" s="548"/>
      <c r="F2" s="548"/>
      <c r="G2" s="548"/>
      <c r="H2" s="548"/>
      <c r="I2" s="548"/>
      <c r="J2" s="516" t="s">
        <v>23</v>
      </c>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row>
    <row r="3" spans="1:99" ht="18.75" customHeight="1" x14ac:dyDescent="0.25">
      <c r="A3" s="81"/>
      <c r="B3" s="548"/>
      <c r="C3" s="548"/>
      <c r="D3" s="548"/>
      <c r="E3" s="548"/>
      <c r="F3" s="548"/>
      <c r="G3" s="548"/>
      <c r="H3" s="548"/>
      <c r="I3" s="548"/>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row>
    <row r="4" spans="1:99" ht="15" customHeight="1" x14ac:dyDescent="0.25">
      <c r="A4" s="81"/>
      <c r="B4" s="548"/>
      <c r="C4" s="548"/>
      <c r="D4" s="548"/>
      <c r="E4" s="548"/>
      <c r="F4" s="548"/>
      <c r="G4" s="548"/>
      <c r="H4" s="548"/>
      <c r="I4" s="548"/>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row>
    <row r="5" spans="1:99"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c r="CJ5" s="81"/>
      <c r="CK5" s="81"/>
      <c r="CL5" s="81"/>
      <c r="CM5" s="81"/>
      <c r="CN5" s="81"/>
      <c r="CO5" s="81"/>
      <c r="CP5" s="81"/>
      <c r="CQ5" s="81"/>
      <c r="CR5" s="81"/>
      <c r="CS5" s="81"/>
      <c r="CT5" s="81"/>
      <c r="CU5" s="81"/>
    </row>
    <row r="6" spans="1:99" ht="15" customHeight="1" x14ac:dyDescent="0.25">
      <c r="A6" s="81"/>
      <c r="B6" s="463" t="s">
        <v>164</v>
      </c>
      <c r="C6" s="463"/>
      <c r="D6" s="464"/>
      <c r="E6" s="501" t="s">
        <v>165</v>
      </c>
      <c r="F6" s="502"/>
      <c r="G6" s="502"/>
      <c r="H6" s="502"/>
      <c r="I6" s="503"/>
      <c r="J6" s="512" t="str">
        <f>IF(AND('Mapa de Riesgos'!$H$12="Muy Alta",'Mapa de Riesgos'!$L$12="Leve"),CONCATENATE("R",'Mapa de Riesgos'!$A$12),"")</f>
        <v/>
      </c>
      <c r="K6" s="513"/>
      <c r="L6" s="513" t="str">
        <f>IF(AND('Mapa de Riesgos'!$H$19="Muy Alta",'Mapa de Riesgos'!$L$19="Leve"),CONCATENATE("R",'Mapa de Riesgos'!$A$19),"")</f>
        <v/>
      </c>
      <c r="M6" s="513"/>
      <c r="N6" s="513" t="str">
        <f>IF(AND('Mapa de Riesgos'!$H$25="Muy Alta",'Mapa de Riesgos'!$L$25="Leve"),CONCATENATE("R",'Mapa de Riesgos'!$A$25),"")</f>
        <v/>
      </c>
      <c r="O6" s="515"/>
      <c r="P6" s="512" t="str">
        <f>IF(AND('Mapa de Riesgos'!$H$12="Muy Alta",'Mapa de Riesgos'!$L$12="Menor"),CONCATENATE("R",'Mapa de Riesgos'!$A$12),"")</f>
        <v/>
      </c>
      <c r="Q6" s="513"/>
      <c r="R6" s="513" t="str">
        <f>IF(AND('Mapa de Riesgos'!$H$19="Muy Alta",'Mapa de Riesgos'!$L$19="Menor"),CONCATENATE("R",'Mapa de Riesgos'!$A$19),"")</f>
        <v/>
      </c>
      <c r="S6" s="513"/>
      <c r="T6" s="513" t="str">
        <f>IF(AND('Mapa de Riesgos'!$H$25="Muy Alta",'Mapa de Riesgos'!$L$25="Menor"),CONCATENATE("R",'Mapa de Riesgos'!$A$25),"")</f>
        <v/>
      </c>
      <c r="U6" s="515"/>
      <c r="V6" s="512" t="str">
        <f>IF(AND('Mapa de Riesgos'!$H$12="Muy Alta",'Mapa de Riesgos'!$L$12="Moderado"),CONCATENATE("R",'Mapa de Riesgos'!$A$12),"")</f>
        <v/>
      </c>
      <c r="W6" s="513"/>
      <c r="X6" s="513" t="str">
        <f>IF(AND('Mapa de Riesgos'!$H$19="Muy Alta",'Mapa de Riesgos'!$L$19="Moderado"),CONCATENATE("R",'Mapa de Riesgos'!$A$19),"")</f>
        <v/>
      </c>
      <c r="Y6" s="513"/>
      <c r="Z6" s="513" t="str">
        <f>IF(AND('Mapa de Riesgos'!$H$25="Muy Alta",'Mapa de Riesgos'!$L$25="Moderado"),CONCATENATE("R",'Mapa de Riesgos'!$A$25),"")</f>
        <v/>
      </c>
      <c r="AA6" s="515"/>
      <c r="AB6" s="512" t="str">
        <f>IF(AND('Mapa de Riesgos'!$H$12="Muy Alta",'Mapa de Riesgos'!$L$12="Mayor"),CONCATENATE("R",'Mapa de Riesgos'!$A$12),"")</f>
        <v/>
      </c>
      <c r="AC6" s="513"/>
      <c r="AD6" s="513" t="str">
        <f>IF(AND('Mapa de Riesgos'!$H$19="Muy Alta",'Mapa de Riesgos'!$L$19="Mayor"),CONCATENATE("R",'Mapa de Riesgos'!$A$19),"")</f>
        <v/>
      </c>
      <c r="AE6" s="513"/>
      <c r="AF6" s="513" t="str">
        <f>IF(AND('Mapa de Riesgos'!$H$25="Muy Alta",'Mapa de Riesgos'!$L$25="Mayor"),CONCATENATE("R",'Mapa de Riesgos'!$A$25),"")</f>
        <v/>
      </c>
      <c r="AG6" s="515"/>
      <c r="AH6" s="527" t="str">
        <f>IF(AND('Mapa de Riesgos'!$H$12="Muy Alta",'Mapa de Riesgos'!$L$12="Catastrófico"),CONCATENATE("R",'Mapa de Riesgos'!$A$12),"")</f>
        <v/>
      </c>
      <c r="AI6" s="528"/>
      <c r="AJ6" s="528" t="str">
        <f>IF(AND('Mapa de Riesgos'!$H$19="Muy Alta",'Mapa de Riesgos'!$L$19="Catastrófico"),CONCATENATE("R",'Mapa de Riesgos'!$A$19),"")</f>
        <v/>
      </c>
      <c r="AK6" s="528"/>
      <c r="AL6" s="528" t="str">
        <f>IF(AND('Mapa de Riesgos'!$H$25="Muy Alta",'Mapa de Riesgos'!$L$25="Catastrófico"),CONCATENATE("R",'Mapa de Riesgos'!$A$25),"")</f>
        <v/>
      </c>
      <c r="AM6" s="529"/>
      <c r="AO6" s="465" t="s">
        <v>166</v>
      </c>
      <c r="AP6" s="466"/>
      <c r="AQ6" s="466"/>
      <c r="AR6" s="466"/>
      <c r="AS6" s="466"/>
      <c r="AT6" s="46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row>
    <row r="7" spans="1:99" ht="15" customHeight="1" x14ac:dyDescent="0.25">
      <c r="A7" s="81"/>
      <c r="B7" s="463"/>
      <c r="C7" s="463"/>
      <c r="D7" s="464"/>
      <c r="E7" s="504"/>
      <c r="F7" s="505"/>
      <c r="G7" s="505"/>
      <c r="H7" s="505"/>
      <c r="I7" s="506"/>
      <c r="J7" s="514"/>
      <c r="K7" s="510"/>
      <c r="L7" s="510"/>
      <c r="M7" s="510"/>
      <c r="N7" s="510"/>
      <c r="O7" s="511"/>
      <c r="P7" s="514"/>
      <c r="Q7" s="510"/>
      <c r="R7" s="510"/>
      <c r="S7" s="510"/>
      <c r="T7" s="510"/>
      <c r="U7" s="511"/>
      <c r="V7" s="514"/>
      <c r="W7" s="510"/>
      <c r="X7" s="510"/>
      <c r="Y7" s="510"/>
      <c r="Z7" s="510"/>
      <c r="AA7" s="511"/>
      <c r="AB7" s="514"/>
      <c r="AC7" s="510"/>
      <c r="AD7" s="510"/>
      <c r="AE7" s="510"/>
      <c r="AF7" s="510"/>
      <c r="AG7" s="511"/>
      <c r="AH7" s="521"/>
      <c r="AI7" s="522"/>
      <c r="AJ7" s="522"/>
      <c r="AK7" s="522"/>
      <c r="AL7" s="522"/>
      <c r="AM7" s="523"/>
      <c r="AN7" s="81"/>
      <c r="AO7" s="468"/>
      <c r="AP7" s="469"/>
      <c r="AQ7" s="469"/>
      <c r="AR7" s="469"/>
      <c r="AS7" s="469"/>
      <c r="AT7" s="47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row>
    <row r="8" spans="1:99" ht="15" customHeight="1" x14ac:dyDescent="0.25">
      <c r="A8" s="81"/>
      <c r="B8" s="463"/>
      <c r="C8" s="463"/>
      <c r="D8" s="464"/>
      <c r="E8" s="504"/>
      <c r="F8" s="505"/>
      <c r="G8" s="505"/>
      <c r="H8" s="505"/>
      <c r="I8" s="506"/>
      <c r="J8" s="514" t="str">
        <f>IF(AND('Mapa de Riesgos'!$H$31="Muy Alta",'Mapa de Riesgos'!$L$31="Leve"),CONCATENATE("R",'Mapa de Riesgos'!$A$31),"")</f>
        <v/>
      </c>
      <c r="K8" s="510"/>
      <c r="L8" s="510" t="str">
        <f>IF(AND('Mapa de Riesgos'!$H$37="Muy Alta",'Mapa de Riesgos'!$L$37="Leve"),CONCATENATE("R",'Mapa de Riesgos'!$A$37),"")</f>
        <v/>
      </c>
      <c r="M8" s="510"/>
      <c r="N8" s="510" t="str">
        <f>IF(AND('Mapa de Riesgos'!$H$43="Muy Alta",'Mapa de Riesgos'!$L$43="Leve"),CONCATENATE("R",'Mapa de Riesgos'!$A$43),"")</f>
        <v/>
      </c>
      <c r="O8" s="511"/>
      <c r="P8" s="514" t="str">
        <f>IF(AND('Mapa de Riesgos'!$H$31="Muy Alta",'Mapa de Riesgos'!$L$31="Menor"),CONCATENATE("R",'Mapa de Riesgos'!$A$31),"")</f>
        <v/>
      </c>
      <c r="Q8" s="510"/>
      <c r="R8" s="510" t="str">
        <f>IF(AND('Mapa de Riesgos'!$H$37="Muy Alta",'Mapa de Riesgos'!$L$37="Menor"),CONCATENATE("R",'Mapa de Riesgos'!$A$37),"")</f>
        <v/>
      </c>
      <c r="S8" s="510"/>
      <c r="T8" s="510" t="str">
        <f>IF(AND('Mapa de Riesgos'!$H$43="Muy Alta",'Mapa de Riesgos'!$L$43="Menor"),CONCATENATE("R",'Mapa de Riesgos'!$A$43),"")</f>
        <v/>
      </c>
      <c r="U8" s="511"/>
      <c r="V8" s="514" t="str">
        <f>IF(AND('Mapa de Riesgos'!$H$31="Muy Alta",'Mapa de Riesgos'!$L$31="Moderado"),CONCATENATE("R",'Mapa de Riesgos'!$A$31),"")</f>
        <v/>
      </c>
      <c r="W8" s="510"/>
      <c r="X8" s="510" t="str">
        <f>IF(AND('Mapa de Riesgos'!$H$37="Muy Alta",'Mapa de Riesgos'!$L$37="Moderado"),CONCATENATE("R",'Mapa de Riesgos'!$A$37),"")</f>
        <v/>
      </c>
      <c r="Y8" s="510"/>
      <c r="Z8" s="510" t="str">
        <f>IF(AND('Mapa de Riesgos'!$H$43="Muy Alta",'Mapa de Riesgos'!$L$43="Moderado"),CONCATENATE("R",'Mapa de Riesgos'!$A$43),"")</f>
        <v/>
      </c>
      <c r="AA8" s="511"/>
      <c r="AB8" s="514" t="str">
        <f>IF(AND('Mapa de Riesgos'!$H$31="Muy Alta",'Mapa de Riesgos'!$L$31="Mayor"),CONCATENATE("R",'Mapa de Riesgos'!$A$31),"")</f>
        <v/>
      </c>
      <c r="AC8" s="510"/>
      <c r="AD8" s="510" t="str">
        <f>IF(AND('Mapa de Riesgos'!$H$37="Muy Alta",'Mapa de Riesgos'!$L$37="Mayor"),CONCATENATE("R",'Mapa de Riesgos'!$A$37),"")</f>
        <v/>
      </c>
      <c r="AE8" s="510"/>
      <c r="AF8" s="510" t="str">
        <f>IF(AND('Mapa de Riesgos'!$H$43="Muy Alta",'Mapa de Riesgos'!$L$43="Mayor"),CONCATENATE("R",'Mapa de Riesgos'!$A$43),"")</f>
        <v/>
      </c>
      <c r="AG8" s="511"/>
      <c r="AH8" s="521" t="str">
        <f>IF(AND('Mapa de Riesgos'!$H$31="Muy Alta",'Mapa de Riesgos'!$L$31="Catastrófico"),CONCATENATE("R",'Mapa de Riesgos'!$A$31),"")</f>
        <v/>
      </c>
      <c r="AI8" s="522"/>
      <c r="AJ8" s="522" t="str">
        <f>IF(AND('Mapa de Riesgos'!$H$37="Muy Alta",'Mapa de Riesgos'!$L$37="Catastrófico"),CONCATENATE("R",'Mapa de Riesgos'!$A$37),"")</f>
        <v/>
      </c>
      <c r="AK8" s="522"/>
      <c r="AL8" s="522" t="str">
        <f>IF(AND('Mapa de Riesgos'!$H$43="Muy Alta",'Mapa de Riesgos'!$L$43="Catastrófico"),CONCATENATE("R",'Mapa de Riesgos'!$A$43),"")</f>
        <v/>
      </c>
      <c r="AM8" s="523"/>
      <c r="AN8" s="81"/>
      <c r="AO8" s="468"/>
      <c r="AP8" s="469"/>
      <c r="AQ8" s="469"/>
      <c r="AR8" s="469"/>
      <c r="AS8" s="469"/>
      <c r="AT8" s="47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c r="BY8" s="81"/>
      <c r="BZ8" s="81"/>
      <c r="CA8" s="81"/>
      <c r="CB8" s="81"/>
    </row>
    <row r="9" spans="1:99" ht="15" customHeight="1" x14ac:dyDescent="0.25">
      <c r="A9" s="81"/>
      <c r="B9" s="463"/>
      <c r="C9" s="463"/>
      <c r="D9" s="464"/>
      <c r="E9" s="504"/>
      <c r="F9" s="505"/>
      <c r="G9" s="505"/>
      <c r="H9" s="505"/>
      <c r="I9" s="506"/>
      <c r="J9" s="514"/>
      <c r="K9" s="510"/>
      <c r="L9" s="510"/>
      <c r="M9" s="510"/>
      <c r="N9" s="510"/>
      <c r="O9" s="511"/>
      <c r="P9" s="514"/>
      <c r="Q9" s="510"/>
      <c r="R9" s="510"/>
      <c r="S9" s="510"/>
      <c r="T9" s="510"/>
      <c r="U9" s="511"/>
      <c r="V9" s="514"/>
      <c r="W9" s="510"/>
      <c r="X9" s="510"/>
      <c r="Y9" s="510"/>
      <c r="Z9" s="510"/>
      <c r="AA9" s="511"/>
      <c r="AB9" s="514"/>
      <c r="AC9" s="510"/>
      <c r="AD9" s="510"/>
      <c r="AE9" s="510"/>
      <c r="AF9" s="510"/>
      <c r="AG9" s="511"/>
      <c r="AH9" s="521"/>
      <c r="AI9" s="522"/>
      <c r="AJ9" s="522"/>
      <c r="AK9" s="522"/>
      <c r="AL9" s="522"/>
      <c r="AM9" s="523"/>
      <c r="AN9" s="81"/>
      <c r="AO9" s="468"/>
      <c r="AP9" s="469"/>
      <c r="AQ9" s="469"/>
      <c r="AR9" s="469"/>
      <c r="AS9" s="469"/>
      <c r="AT9" s="47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row>
    <row r="10" spans="1:99" ht="15" customHeight="1" x14ac:dyDescent="0.25">
      <c r="A10" s="81"/>
      <c r="B10" s="463"/>
      <c r="C10" s="463"/>
      <c r="D10" s="464"/>
      <c r="E10" s="504"/>
      <c r="F10" s="505"/>
      <c r="G10" s="505"/>
      <c r="H10" s="505"/>
      <c r="I10" s="506"/>
      <c r="J10" s="514" t="str">
        <f>IF(AND('Mapa de Riesgos'!$H$49="Muy Alta",'Mapa de Riesgos'!$L$49="Leve"),CONCATENATE("R",'Mapa de Riesgos'!$A$49),"")</f>
        <v/>
      </c>
      <c r="K10" s="510"/>
      <c r="L10" s="510" t="str">
        <f>IF(AND('Mapa de Riesgos'!$H$55="Muy Alta",'Mapa de Riesgos'!$L$55="Leve"),CONCATENATE("R",'Mapa de Riesgos'!$A$55),"")</f>
        <v/>
      </c>
      <c r="M10" s="510"/>
      <c r="N10" s="510" t="str">
        <f>IF(AND('Mapa de Riesgos'!$H$61="Muy Alta",'Mapa de Riesgos'!$L$61="Leve"),CONCATENATE("R",'Mapa de Riesgos'!$A$61),"")</f>
        <v/>
      </c>
      <c r="O10" s="511"/>
      <c r="P10" s="514" t="str">
        <f>IF(AND('Mapa de Riesgos'!$H$49="Muy Alta",'Mapa de Riesgos'!$L$49="Menor"),CONCATENATE("R",'Mapa de Riesgos'!$A$49),"")</f>
        <v/>
      </c>
      <c r="Q10" s="510"/>
      <c r="R10" s="510" t="str">
        <f>IF(AND('Mapa de Riesgos'!$H$55="Muy Alta",'Mapa de Riesgos'!$L$55="Menor"),CONCATENATE("R",'Mapa de Riesgos'!$A$55),"")</f>
        <v/>
      </c>
      <c r="S10" s="510"/>
      <c r="T10" s="510" t="str">
        <f>IF(AND('Mapa de Riesgos'!$H$61="Muy Alta",'Mapa de Riesgos'!$L$61="Menor"),CONCATENATE("R",'Mapa de Riesgos'!$A$61),"")</f>
        <v/>
      </c>
      <c r="U10" s="511"/>
      <c r="V10" s="514" t="str">
        <f>IF(AND('Mapa de Riesgos'!$H$49="Muy Alta",'Mapa de Riesgos'!$L$49="Moderado"),CONCATENATE("R",'Mapa de Riesgos'!$A$49),"")</f>
        <v/>
      </c>
      <c r="W10" s="510"/>
      <c r="X10" s="510" t="str">
        <f>IF(AND('Mapa de Riesgos'!$H$55="Muy Alta",'Mapa de Riesgos'!$L$55="Moderado"),CONCATENATE("R",'Mapa de Riesgos'!$A$55),"")</f>
        <v/>
      </c>
      <c r="Y10" s="510"/>
      <c r="Z10" s="510" t="str">
        <f>IF(AND('Mapa de Riesgos'!$H$61="Muy Alta",'Mapa de Riesgos'!$L$61="Moderado"),CONCATENATE("R",'Mapa de Riesgos'!$A$61),"")</f>
        <v/>
      </c>
      <c r="AA10" s="511"/>
      <c r="AB10" s="514" t="str">
        <f>IF(AND('Mapa de Riesgos'!$H$49="Muy Alta",'Mapa de Riesgos'!$L$49="Mayor"),CONCATENATE("R",'Mapa de Riesgos'!$A$49),"")</f>
        <v/>
      </c>
      <c r="AC10" s="510"/>
      <c r="AD10" s="510" t="str">
        <f>IF(AND('Mapa de Riesgos'!$H$55="Muy Alta",'Mapa de Riesgos'!$L$55="Mayor"),CONCATENATE("R",'Mapa de Riesgos'!$A$55),"")</f>
        <v/>
      </c>
      <c r="AE10" s="510"/>
      <c r="AF10" s="510" t="str">
        <f>IF(AND('Mapa de Riesgos'!$H$61="Muy Alta",'Mapa de Riesgos'!$L$61="Mayor"),CONCATENATE("R",'Mapa de Riesgos'!$A$61),"")</f>
        <v/>
      </c>
      <c r="AG10" s="511"/>
      <c r="AH10" s="521" t="str">
        <f>IF(AND('Mapa de Riesgos'!$H$49="Muy Alta",'Mapa de Riesgos'!$L$49="Catastrófico"),CONCATENATE("R",'Mapa de Riesgos'!$A$49),"")</f>
        <v/>
      </c>
      <c r="AI10" s="522"/>
      <c r="AJ10" s="522" t="str">
        <f>IF(AND('Mapa de Riesgos'!$H$55="Muy Alta",'Mapa de Riesgos'!$L$55="Catastrófico"),CONCATENATE("R",'Mapa de Riesgos'!$A$55),"")</f>
        <v/>
      </c>
      <c r="AK10" s="522"/>
      <c r="AL10" s="522" t="str">
        <f>IF(AND('Mapa de Riesgos'!$H$61="Muy Alta",'Mapa de Riesgos'!$L$61="Catastrófico"),CONCATENATE("R",'Mapa de Riesgos'!$A$61),"")</f>
        <v/>
      </c>
      <c r="AM10" s="523"/>
      <c r="AN10" s="81"/>
      <c r="AO10" s="468"/>
      <c r="AP10" s="469"/>
      <c r="AQ10" s="469"/>
      <c r="AR10" s="469"/>
      <c r="AS10" s="469"/>
      <c r="AT10" s="47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row>
    <row r="11" spans="1:99" ht="15" customHeight="1" x14ac:dyDescent="0.25">
      <c r="A11" s="81"/>
      <c r="B11" s="463"/>
      <c r="C11" s="463"/>
      <c r="D11" s="464"/>
      <c r="E11" s="504"/>
      <c r="F11" s="505"/>
      <c r="G11" s="505"/>
      <c r="H11" s="505"/>
      <c r="I11" s="506"/>
      <c r="J11" s="514"/>
      <c r="K11" s="510"/>
      <c r="L11" s="510"/>
      <c r="M11" s="510"/>
      <c r="N11" s="510"/>
      <c r="O11" s="511"/>
      <c r="P11" s="514"/>
      <c r="Q11" s="510"/>
      <c r="R11" s="510"/>
      <c r="S11" s="510"/>
      <c r="T11" s="510"/>
      <c r="U11" s="511"/>
      <c r="V11" s="514"/>
      <c r="W11" s="510"/>
      <c r="X11" s="510"/>
      <c r="Y11" s="510"/>
      <c r="Z11" s="510"/>
      <c r="AA11" s="511"/>
      <c r="AB11" s="514"/>
      <c r="AC11" s="510"/>
      <c r="AD11" s="510"/>
      <c r="AE11" s="510"/>
      <c r="AF11" s="510"/>
      <c r="AG11" s="511"/>
      <c r="AH11" s="521"/>
      <c r="AI11" s="522"/>
      <c r="AJ11" s="522"/>
      <c r="AK11" s="522"/>
      <c r="AL11" s="522"/>
      <c r="AM11" s="523"/>
      <c r="AN11" s="81"/>
      <c r="AO11" s="468"/>
      <c r="AP11" s="469"/>
      <c r="AQ11" s="469"/>
      <c r="AR11" s="469"/>
      <c r="AS11" s="469"/>
      <c r="AT11" s="47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row>
    <row r="12" spans="1:99" ht="15" customHeight="1" x14ac:dyDescent="0.25">
      <c r="A12" s="81"/>
      <c r="B12" s="463"/>
      <c r="C12" s="463"/>
      <c r="D12" s="464"/>
      <c r="E12" s="504"/>
      <c r="F12" s="505"/>
      <c r="G12" s="505"/>
      <c r="H12" s="505"/>
      <c r="I12" s="506"/>
      <c r="J12" s="514" t="str">
        <f>IF(AND('Mapa de Riesgos'!$H$67="Muy Alta",'Mapa de Riesgos'!$L$67="Leve"),CONCATENATE("R",'Mapa de Riesgos'!$A$67),"")</f>
        <v/>
      </c>
      <c r="K12" s="510"/>
      <c r="L12" s="510" t="str">
        <f>IF(AND('Mapa de Riesgos'!$H$73="Muy Alta",'Mapa de Riesgos'!$L$73="Leve"),CONCATENATE("R",'Mapa de Riesgos'!$A$73),"")</f>
        <v/>
      </c>
      <c r="M12" s="510"/>
      <c r="N12" s="510" t="str">
        <f>IF(AND('Mapa de Riesgos'!$H$79="Muy Alta",'Mapa de Riesgos'!$L$79="Leve"),CONCATENATE("R",'Mapa de Riesgos'!$A$79),"")</f>
        <v/>
      </c>
      <c r="O12" s="511"/>
      <c r="P12" s="514" t="str">
        <f>IF(AND('Mapa de Riesgos'!$H$67="Muy Alta",'Mapa de Riesgos'!$L$67="Menor"),CONCATENATE("R",'Mapa de Riesgos'!$A$67),"")</f>
        <v/>
      </c>
      <c r="Q12" s="510"/>
      <c r="R12" s="510" t="str">
        <f>IF(AND('Mapa de Riesgos'!$H$73="Muy Alta",'Mapa de Riesgos'!$L$73="Menor"),CONCATENATE("R",'Mapa de Riesgos'!$A$73),"")</f>
        <v/>
      </c>
      <c r="S12" s="510"/>
      <c r="T12" s="510" t="str">
        <f>IF(AND('Mapa de Riesgos'!$H$79="Muy Alta",'Mapa de Riesgos'!$L$79="Menor"),CONCATENATE("R",'Mapa de Riesgos'!$A$79),"")</f>
        <v/>
      </c>
      <c r="U12" s="511"/>
      <c r="V12" s="514" t="str">
        <f>IF(AND('Mapa de Riesgos'!$H$67="Muy Alta",'Mapa de Riesgos'!$L$67="Moderado"),CONCATENATE("R",'Mapa de Riesgos'!$A$67),"")</f>
        <v/>
      </c>
      <c r="W12" s="510"/>
      <c r="X12" s="510" t="str">
        <f>IF(AND('Mapa de Riesgos'!$H$73="Muy Alta",'Mapa de Riesgos'!$L$73="Moderado"),CONCATENATE("R",'Mapa de Riesgos'!$A$73),"")</f>
        <v/>
      </c>
      <c r="Y12" s="510"/>
      <c r="Z12" s="510" t="str">
        <f>IF(AND('Mapa de Riesgos'!$H$79="Muy Alta",'Mapa de Riesgos'!$L$79="Moderado"),CONCATENATE("R",'Mapa de Riesgos'!$A$79),"")</f>
        <v/>
      </c>
      <c r="AA12" s="511"/>
      <c r="AB12" s="514" t="str">
        <f>IF(AND('Mapa de Riesgos'!$H$67="Muy Alta",'Mapa de Riesgos'!$L$67="Mayor"),CONCATENATE("R",'Mapa de Riesgos'!$A$67),"")</f>
        <v/>
      </c>
      <c r="AC12" s="510"/>
      <c r="AD12" s="510" t="str">
        <f>IF(AND('Mapa de Riesgos'!$H$73="Muy Alta",'Mapa de Riesgos'!$L$73="Mayor"),CONCATENATE("R",'Mapa de Riesgos'!$A$73),"")</f>
        <v/>
      </c>
      <c r="AE12" s="510"/>
      <c r="AF12" s="510" t="str">
        <f>IF(AND('Mapa de Riesgos'!$H$79="Muy Alta",'Mapa de Riesgos'!$L$79="Mayor"),CONCATENATE("R",'Mapa de Riesgos'!$A$79),"")</f>
        <v/>
      </c>
      <c r="AG12" s="511"/>
      <c r="AH12" s="521" t="str">
        <f>IF(AND('Mapa de Riesgos'!$H$67="Muy Alta",'Mapa de Riesgos'!$L$67="Catastrófico"),CONCATENATE("R",'Mapa de Riesgos'!$A$67),"")</f>
        <v/>
      </c>
      <c r="AI12" s="522"/>
      <c r="AJ12" s="522" t="str">
        <f>IF(AND('Mapa de Riesgos'!$H$73="Muy Alta",'Mapa de Riesgos'!$L$73="Catastrófico"),CONCATENATE("R",'Mapa de Riesgos'!$A$73),"")</f>
        <v/>
      </c>
      <c r="AK12" s="522"/>
      <c r="AL12" s="522" t="str">
        <f>IF(AND('Mapa de Riesgos'!$H$79="Muy Alta",'Mapa de Riesgos'!$L$79="Catastrófico"),CONCATENATE("R",'Mapa de Riesgos'!$A$79),"")</f>
        <v/>
      </c>
      <c r="AM12" s="523"/>
      <c r="AN12" s="81"/>
      <c r="AO12" s="468"/>
      <c r="AP12" s="469"/>
      <c r="AQ12" s="469"/>
      <c r="AR12" s="469"/>
      <c r="AS12" s="469"/>
      <c r="AT12" s="47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row>
    <row r="13" spans="1:99" ht="15.75" customHeight="1" thickBot="1" x14ac:dyDescent="0.3">
      <c r="A13" s="81"/>
      <c r="B13" s="463"/>
      <c r="C13" s="463"/>
      <c r="D13" s="464"/>
      <c r="E13" s="507"/>
      <c r="F13" s="508"/>
      <c r="G13" s="508"/>
      <c r="H13" s="508"/>
      <c r="I13" s="509"/>
      <c r="J13" s="514"/>
      <c r="K13" s="510"/>
      <c r="L13" s="510"/>
      <c r="M13" s="510"/>
      <c r="N13" s="510"/>
      <c r="O13" s="511"/>
      <c r="P13" s="514"/>
      <c r="Q13" s="510"/>
      <c r="R13" s="510"/>
      <c r="S13" s="510"/>
      <c r="T13" s="510"/>
      <c r="U13" s="511"/>
      <c r="V13" s="514"/>
      <c r="W13" s="510"/>
      <c r="X13" s="510"/>
      <c r="Y13" s="510"/>
      <c r="Z13" s="510"/>
      <c r="AA13" s="511"/>
      <c r="AB13" s="514"/>
      <c r="AC13" s="510"/>
      <c r="AD13" s="510"/>
      <c r="AE13" s="510"/>
      <c r="AF13" s="510"/>
      <c r="AG13" s="511"/>
      <c r="AH13" s="524"/>
      <c r="AI13" s="525"/>
      <c r="AJ13" s="525"/>
      <c r="AK13" s="525"/>
      <c r="AL13" s="525"/>
      <c r="AM13" s="526"/>
      <c r="AN13" s="81"/>
      <c r="AO13" s="471"/>
      <c r="AP13" s="472"/>
      <c r="AQ13" s="472"/>
      <c r="AR13" s="472"/>
      <c r="AS13" s="472"/>
      <c r="AT13" s="473"/>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row>
    <row r="14" spans="1:99" ht="15" customHeight="1" x14ac:dyDescent="0.25">
      <c r="A14" s="81"/>
      <c r="B14" s="463"/>
      <c r="C14" s="463"/>
      <c r="D14" s="464"/>
      <c r="E14" s="501" t="s">
        <v>167</v>
      </c>
      <c r="F14" s="502"/>
      <c r="G14" s="502"/>
      <c r="H14" s="502"/>
      <c r="I14" s="502"/>
      <c r="J14" s="536" t="str">
        <f>IF(AND('Mapa de Riesgos'!$H$12="Alta",'Mapa de Riesgos'!$L$12="Leve"),CONCATENATE("R",'Mapa de Riesgos'!$A$12),"")</f>
        <v/>
      </c>
      <c r="K14" s="537"/>
      <c r="L14" s="537" t="str">
        <f>IF(AND('Mapa de Riesgos'!$H$19="Alta",'Mapa de Riesgos'!$L$19="Leve"),CONCATENATE("R",'Mapa de Riesgos'!$A$19),"")</f>
        <v/>
      </c>
      <c r="M14" s="537"/>
      <c r="N14" s="537" t="str">
        <f>IF(AND('Mapa de Riesgos'!$H$25="Alta",'Mapa de Riesgos'!$L$25="Leve"),CONCATENATE("R",'Mapa de Riesgos'!$A$25),"")</f>
        <v/>
      </c>
      <c r="O14" s="538"/>
      <c r="P14" s="536" t="str">
        <f>IF(AND('Mapa de Riesgos'!$H$12="Alta",'Mapa de Riesgos'!$L$12="Menor"),CONCATENATE("R",'Mapa de Riesgos'!$A$12),"")</f>
        <v/>
      </c>
      <c r="Q14" s="537"/>
      <c r="R14" s="537" t="str">
        <f>IF(AND('Mapa de Riesgos'!$H$19="Alta",'Mapa de Riesgos'!$L$19="Menor"),CONCATENATE("R",'Mapa de Riesgos'!$A$19),"")</f>
        <v/>
      </c>
      <c r="S14" s="537"/>
      <c r="T14" s="537" t="str">
        <f>IF(AND('Mapa de Riesgos'!$H$25="Alta",'Mapa de Riesgos'!$L$25="Menor"),CONCATENATE("R",'Mapa de Riesgos'!$A$25),"")</f>
        <v/>
      </c>
      <c r="U14" s="538"/>
      <c r="V14" s="512" t="str">
        <f>IF(AND('Mapa de Riesgos'!$H$12="Alta",'Mapa de Riesgos'!$L$12="Moderado"),CONCATENATE("R",'Mapa de Riesgos'!$A$12),"")</f>
        <v/>
      </c>
      <c r="W14" s="513"/>
      <c r="X14" s="513" t="str">
        <f>IF(AND('Mapa de Riesgos'!$H$19="Alta",'Mapa de Riesgos'!$L$19="Moderado"),CONCATENATE("R",'Mapa de Riesgos'!$A$19),"")</f>
        <v/>
      </c>
      <c r="Y14" s="513"/>
      <c r="Z14" s="513" t="str">
        <f>IF(AND('Mapa de Riesgos'!$H$25="Alta",'Mapa de Riesgos'!$L$25="Moderado"),CONCATENATE("R",'Mapa de Riesgos'!$A$25),"")</f>
        <v/>
      </c>
      <c r="AA14" s="515"/>
      <c r="AB14" s="512" t="str">
        <f>IF(AND('Mapa de Riesgos'!$H$12="Alta",'Mapa de Riesgos'!$L$12="Mayor"),CONCATENATE("R",'Mapa de Riesgos'!$A$12),"")</f>
        <v/>
      </c>
      <c r="AC14" s="513"/>
      <c r="AD14" s="513" t="str">
        <f>IF(AND('Mapa de Riesgos'!$H$19="Alta",'Mapa de Riesgos'!$L$19="Mayor"),CONCATENATE("R",'Mapa de Riesgos'!$A$19),"")</f>
        <v/>
      </c>
      <c r="AE14" s="513"/>
      <c r="AF14" s="513" t="str">
        <f>IF(AND('Mapa de Riesgos'!$H$25="Alta",'Mapa de Riesgos'!$L$25="Mayor"),CONCATENATE("R",'Mapa de Riesgos'!$A$25),"")</f>
        <v/>
      </c>
      <c r="AG14" s="515"/>
      <c r="AH14" s="527" t="str">
        <f>IF(AND('Mapa de Riesgos'!$H$12="Alta",'Mapa de Riesgos'!$L$12="Catastrófico"),CONCATENATE("R",'Mapa de Riesgos'!$A$12),"")</f>
        <v/>
      </c>
      <c r="AI14" s="528"/>
      <c r="AJ14" s="528" t="str">
        <f>IF(AND('Mapa de Riesgos'!$H$19="Alta",'Mapa de Riesgos'!$L$19="Catastrófico"),CONCATENATE("R",'Mapa de Riesgos'!$A$19),"")</f>
        <v/>
      </c>
      <c r="AK14" s="528"/>
      <c r="AL14" s="528" t="str">
        <f>IF(AND('Mapa de Riesgos'!$H$25="Alta",'Mapa de Riesgos'!$L$25="Catastrófico"),CONCATENATE("R",'Mapa de Riesgos'!$A$25),"")</f>
        <v/>
      </c>
      <c r="AM14" s="529"/>
      <c r="AN14" s="81"/>
      <c r="AO14" s="474" t="s">
        <v>168</v>
      </c>
      <c r="AP14" s="475"/>
      <c r="AQ14" s="475"/>
      <c r="AR14" s="475"/>
      <c r="AS14" s="475"/>
      <c r="AT14" s="476"/>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row>
    <row r="15" spans="1:99" ht="15" customHeight="1" x14ac:dyDescent="0.25">
      <c r="A15" s="81"/>
      <c r="B15" s="463"/>
      <c r="C15" s="463"/>
      <c r="D15" s="464"/>
      <c r="E15" s="504"/>
      <c r="F15" s="505"/>
      <c r="G15" s="505"/>
      <c r="H15" s="505"/>
      <c r="I15" s="505"/>
      <c r="J15" s="530"/>
      <c r="K15" s="531"/>
      <c r="L15" s="531"/>
      <c r="M15" s="531"/>
      <c r="N15" s="531"/>
      <c r="O15" s="532"/>
      <c r="P15" s="530"/>
      <c r="Q15" s="531"/>
      <c r="R15" s="531"/>
      <c r="S15" s="531"/>
      <c r="T15" s="531"/>
      <c r="U15" s="532"/>
      <c r="V15" s="514"/>
      <c r="W15" s="510"/>
      <c r="X15" s="510"/>
      <c r="Y15" s="510"/>
      <c r="Z15" s="510"/>
      <c r="AA15" s="511"/>
      <c r="AB15" s="514"/>
      <c r="AC15" s="510"/>
      <c r="AD15" s="510"/>
      <c r="AE15" s="510"/>
      <c r="AF15" s="510"/>
      <c r="AG15" s="511"/>
      <c r="AH15" s="521"/>
      <c r="AI15" s="522"/>
      <c r="AJ15" s="522"/>
      <c r="AK15" s="522"/>
      <c r="AL15" s="522"/>
      <c r="AM15" s="523"/>
      <c r="AN15" s="81"/>
      <c r="AO15" s="477"/>
      <c r="AP15" s="478"/>
      <c r="AQ15" s="478"/>
      <c r="AR15" s="478"/>
      <c r="AS15" s="478"/>
      <c r="AT15" s="479"/>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row>
    <row r="16" spans="1:99" ht="15" customHeight="1" x14ac:dyDescent="0.25">
      <c r="A16" s="81"/>
      <c r="B16" s="463"/>
      <c r="C16" s="463"/>
      <c r="D16" s="464"/>
      <c r="E16" s="504"/>
      <c r="F16" s="505"/>
      <c r="G16" s="505"/>
      <c r="H16" s="505"/>
      <c r="I16" s="505"/>
      <c r="J16" s="530" t="str">
        <f>IF(AND('Mapa de Riesgos'!$H$31="Alta",'Mapa de Riesgos'!$L$31="Leve"),CONCATENATE("R",'Mapa de Riesgos'!$A$31),"")</f>
        <v/>
      </c>
      <c r="K16" s="531"/>
      <c r="L16" s="531" t="str">
        <f>IF(AND('Mapa de Riesgos'!$H$37="Alta",'Mapa de Riesgos'!$L$37="Leve"),CONCATENATE("R",'Mapa de Riesgos'!$A$37),"")</f>
        <v/>
      </c>
      <c r="M16" s="531"/>
      <c r="N16" s="531" t="str">
        <f>IF(AND('Mapa de Riesgos'!$H$43="Alta",'Mapa de Riesgos'!$L$43="Leve"),CONCATENATE("R",'Mapa de Riesgos'!$A$43),"")</f>
        <v/>
      </c>
      <c r="O16" s="532"/>
      <c r="P16" s="530" t="str">
        <f>IF(AND('Mapa de Riesgos'!$H$31="Alta",'Mapa de Riesgos'!$L$31="Menor"),CONCATENATE("R",'Mapa de Riesgos'!$A$31),"")</f>
        <v/>
      </c>
      <c r="Q16" s="531"/>
      <c r="R16" s="531" t="str">
        <f>IF(AND('Mapa de Riesgos'!$H$37="Alta",'Mapa de Riesgos'!$L$37="Menor"),CONCATENATE("R",'Mapa de Riesgos'!$A$37),"")</f>
        <v/>
      </c>
      <c r="S16" s="531"/>
      <c r="T16" s="531" t="str">
        <f>IF(AND('Mapa de Riesgos'!$H$43="Alta",'Mapa de Riesgos'!$L$43="Menor"),CONCATENATE("R",'Mapa de Riesgos'!$A$43),"")</f>
        <v/>
      </c>
      <c r="U16" s="532"/>
      <c r="V16" s="514" t="str">
        <f>IF(AND('Mapa de Riesgos'!$H$31="Alta",'Mapa de Riesgos'!$L$31="Moderado"),CONCATENATE("R",'Mapa de Riesgos'!$A$31),"")</f>
        <v/>
      </c>
      <c r="W16" s="510"/>
      <c r="X16" s="510" t="str">
        <f>IF(AND('Mapa de Riesgos'!$H$37="Alta",'Mapa de Riesgos'!$L$37="Moderado"),CONCATENATE("R",'Mapa de Riesgos'!$A$37),"")</f>
        <v/>
      </c>
      <c r="Y16" s="510"/>
      <c r="Z16" s="510" t="str">
        <f>IF(AND('Mapa de Riesgos'!$H$43="Alta",'Mapa de Riesgos'!$L$43="Moderado"),CONCATENATE("R",'Mapa de Riesgos'!$A$43),"")</f>
        <v/>
      </c>
      <c r="AA16" s="511"/>
      <c r="AB16" s="514" t="str">
        <f>IF(AND('Mapa de Riesgos'!$H$31="Alta",'Mapa de Riesgos'!$L$31="Mayor"),CONCATENATE("R",'Mapa de Riesgos'!$A$31),"")</f>
        <v/>
      </c>
      <c r="AC16" s="510"/>
      <c r="AD16" s="510" t="str">
        <f>IF(AND('Mapa de Riesgos'!$H$37="Alta",'Mapa de Riesgos'!$L$37="Mayor"),CONCATENATE("R",'Mapa de Riesgos'!$A$37),"")</f>
        <v/>
      </c>
      <c r="AE16" s="510"/>
      <c r="AF16" s="510" t="str">
        <f>IF(AND('Mapa de Riesgos'!$H$43="Alta",'Mapa de Riesgos'!$L$43="Mayor"),CONCATENATE("R",'Mapa de Riesgos'!$A$43),"")</f>
        <v/>
      </c>
      <c r="AG16" s="511"/>
      <c r="AH16" s="521" t="str">
        <f>IF(AND('Mapa de Riesgos'!$H$31="Alta",'Mapa de Riesgos'!$L$31="Catastrófico"),CONCATENATE("R",'Mapa de Riesgos'!$A$31),"")</f>
        <v/>
      </c>
      <c r="AI16" s="522"/>
      <c r="AJ16" s="522" t="str">
        <f>IF(AND('Mapa de Riesgos'!$H$37="Alta",'Mapa de Riesgos'!$L$37="Catastrófico"),CONCATENATE("R",'Mapa de Riesgos'!$A$37),"")</f>
        <v/>
      </c>
      <c r="AK16" s="522"/>
      <c r="AL16" s="522" t="str">
        <f>IF(AND('Mapa de Riesgos'!$H$43="Alta",'Mapa de Riesgos'!$L$43="Catastrófico"),CONCATENATE("R",'Mapa de Riesgos'!$A$43),"")</f>
        <v/>
      </c>
      <c r="AM16" s="523"/>
      <c r="AN16" s="81"/>
      <c r="AO16" s="477"/>
      <c r="AP16" s="478"/>
      <c r="AQ16" s="478"/>
      <c r="AR16" s="478"/>
      <c r="AS16" s="478"/>
      <c r="AT16" s="479"/>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row>
    <row r="17" spans="1:80" ht="15" customHeight="1" x14ac:dyDescent="0.25">
      <c r="A17" s="81"/>
      <c r="B17" s="463"/>
      <c r="C17" s="463"/>
      <c r="D17" s="464"/>
      <c r="E17" s="504"/>
      <c r="F17" s="505"/>
      <c r="G17" s="505"/>
      <c r="H17" s="505"/>
      <c r="I17" s="505"/>
      <c r="J17" s="530"/>
      <c r="K17" s="531"/>
      <c r="L17" s="531"/>
      <c r="M17" s="531"/>
      <c r="N17" s="531"/>
      <c r="O17" s="532"/>
      <c r="P17" s="530"/>
      <c r="Q17" s="531"/>
      <c r="R17" s="531"/>
      <c r="S17" s="531"/>
      <c r="T17" s="531"/>
      <c r="U17" s="532"/>
      <c r="V17" s="514"/>
      <c r="W17" s="510"/>
      <c r="X17" s="510"/>
      <c r="Y17" s="510"/>
      <c r="Z17" s="510"/>
      <c r="AA17" s="511"/>
      <c r="AB17" s="514"/>
      <c r="AC17" s="510"/>
      <c r="AD17" s="510"/>
      <c r="AE17" s="510"/>
      <c r="AF17" s="510"/>
      <c r="AG17" s="511"/>
      <c r="AH17" s="521"/>
      <c r="AI17" s="522"/>
      <c r="AJ17" s="522"/>
      <c r="AK17" s="522"/>
      <c r="AL17" s="522"/>
      <c r="AM17" s="523"/>
      <c r="AN17" s="81"/>
      <c r="AO17" s="477"/>
      <c r="AP17" s="478"/>
      <c r="AQ17" s="478"/>
      <c r="AR17" s="478"/>
      <c r="AS17" s="478"/>
      <c r="AT17" s="479"/>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c r="BY17" s="81"/>
      <c r="BZ17" s="81"/>
      <c r="CA17" s="81"/>
      <c r="CB17" s="81"/>
    </row>
    <row r="18" spans="1:80" ht="15" customHeight="1" x14ac:dyDescent="0.25">
      <c r="A18" s="81"/>
      <c r="B18" s="463"/>
      <c r="C18" s="463"/>
      <c r="D18" s="464"/>
      <c r="E18" s="504"/>
      <c r="F18" s="505"/>
      <c r="G18" s="505"/>
      <c r="H18" s="505"/>
      <c r="I18" s="505"/>
      <c r="J18" s="530" t="str">
        <f>IF(AND('Mapa de Riesgos'!$H$49="Alta",'Mapa de Riesgos'!$L$49="Leve"),CONCATENATE("R",'Mapa de Riesgos'!$A$49),"")</f>
        <v/>
      </c>
      <c r="K18" s="531"/>
      <c r="L18" s="531" t="str">
        <f>IF(AND('Mapa de Riesgos'!$H$55="Alta",'Mapa de Riesgos'!$L$55="Leve"),CONCATENATE("R",'Mapa de Riesgos'!$A$55),"")</f>
        <v/>
      </c>
      <c r="M18" s="531"/>
      <c r="N18" s="531" t="str">
        <f>IF(AND('Mapa de Riesgos'!$H$61="Alta",'Mapa de Riesgos'!$L$61="Leve"),CONCATENATE("R",'Mapa de Riesgos'!$A$61),"")</f>
        <v/>
      </c>
      <c r="O18" s="532"/>
      <c r="P18" s="530" t="str">
        <f>IF(AND('Mapa de Riesgos'!$H$49="Alta",'Mapa de Riesgos'!$L$49="Menor"),CONCATENATE("R",'Mapa de Riesgos'!$A$49),"")</f>
        <v/>
      </c>
      <c r="Q18" s="531"/>
      <c r="R18" s="531" t="str">
        <f>IF(AND('Mapa de Riesgos'!$H$55="Alta",'Mapa de Riesgos'!$L$55="Menor"),CONCATENATE("R",'Mapa de Riesgos'!$A$55),"")</f>
        <v/>
      </c>
      <c r="S18" s="531"/>
      <c r="T18" s="531" t="str">
        <f>IF(AND('Mapa de Riesgos'!$H$61="Alta",'Mapa de Riesgos'!$L$61="Menor"),CONCATENATE("R",'Mapa de Riesgos'!$A$61),"")</f>
        <v/>
      </c>
      <c r="U18" s="532"/>
      <c r="V18" s="514" t="str">
        <f>IF(AND('Mapa de Riesgos'!$H$49="Alta",'Mapa de Riesgos'!$L$49="Moderado"),CONCATENATE("R",'Mapa de Riesgos'!$A$49),"")</f>
        <v/>
      </c>
      <c r="W18" s="510"/>
      <c r="X18" s="510" t="str">
        <f>IF(AND('Mapa de Riesgos'!$H$55="Alta",'Mapa de Riesgos'!$L$55="Moderado"),CONCATENATE("R",'Mapa de Riesgos'!$A$55),"")</f>
        <v/>
      </c>
      <c r="Y18" s="510"/>
      <c r="Z18" s="510" t="str">
        <f>IF(AND('Mapa de Riesgos'!$H$61="Alta",'Mapa de Riesgos'!$L$61="Moderado"),CONCATENATE("R",'Mapa de Riesgos'!$A$61),"")</f>
        <v/>
      </c>
      <c r="AA18" s="511"/>
      <c r="AB18" s="514" t="str">
        <f>IF(AND('Mapa de Riesgos'!$H$49="Alta",'Mapa de Riesgos'!$L$49="Mayor"),CONCATENATE("R",'Mapa de Riesgos'!$A$49),"")</f>
        <v/>
      </c>
      <c r="AC18" s="510"/>
      <c r="AD18" s="510" t="str">
        <f>IF(AND('Mapa de Riesgos'!$H$55="Alta",'Mapa de Riesgos'!$L$55="Mayor"),CONCATENATE("R",'Mapa de Riesgos'!$A$55),"")</f>
        <v/>
      </c>
      <c r="AE18" s="510"/>
      <c r="AF18" s="510" t="str">
        <f>IF(AND('Mapa de Riesgos'!$H$61="Alta",'Mapa de Riesgos'!$L$61="Mayor"),CONCATENATE("R",'Mapa de Riesgos'!$A$61),"")</f>
        <v/>
      </c>
      <c r="AG18" s="511"/>
      <c r="AH18" s="521" t="str">
        <f>IF(AND('Mapa de Riesgos'!$H$49="Alta",'Mapa de Riesgos'!$L$49="Catastrófico"),CONCATENATE("R",'Mapa de Riesgos'!$A$49),"")</f>
        <v/>
      </c>
      <c r="AI18" s="522"/>
      <c r="AJ18" s="522" t="str">
        <f>IF(AND('Mapa de Riesgos'!$H$55="Alta",'Mapa de Riesgos'!$L$55="Catastrófico"),CONCATENATE("R",'Mapa de Riesgos'!$A$55),"")</f>
        <v/>
      </c>
      <c r="AK18" s="522"/>
      <c r="AL18" s="522" t="str">
        <f>IF(AND('Mapa de Riesgos'!$H$61="Alta",'Mapa de Riesgos'!$L$61="Catastrófico"),CONCATENATE("R",'Mapa de Riesgos'!$A$61),"")</f>
        <v/>
      </c>
      <c r="AM18" s="523"/>
      <c r="AN18" s="81"/>
      <c r="AO18" s="477"/>
      <c r="AP18" s="478"/>
      <c r="AQ18" s="478"/>
      <c r="AR18" s="478"/>
      <c r="AS18" s="478"/>
      <c r="AT18" s="479"/>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c r="BY18" s="81"/>
      <c r="BZ18" s="81"/>
      <c r="CA18" s="81"/>
      <c r="CB18" s="81"/>
    </row>
    <row r="19" spans="1:80" ht="15" customHeight="1" x14ac:dyDescent="0.25">
      <c r="A19" s="81"/>
      <c r="B19" s="463"/>
      <c r="C19" s="463"/>
      <c r="D19" s="464"/>
      <c r="E19" s="504"/>
      <c r="F19" s="505"/>
      <c r="G19" s="505"/>
      <c r="H19" s="505"/>
      <c r="I19" s="505"/>
      <c r="J19" s="530"/>
      <c r="K19" s="531"/>
      <c r="L19" s="531"/>
      <c r="M19" s="531"/>
      <c r="N19" s="531"/>
      <c r="O19" s="532"/>
      <c r="P19" s="530"/>
      <c r="Q19" s="531"/>
      <c r="R19" s="531"/>
      <c r="S19" s="531"/>
      <c r="T19" s="531"/>
      <c r="U19" s="532"/>
      <c r="V19" s="514"/>
      <c r="W19" s="510"/>
      <c r="X19" s="510"/>
      <c r="Y19" s="510"/>
      <c r="Z19" s="510"/>
      <c r="AA19" s="511"/>
      <c r="AB19" s="514"/>
      <c r="AC19" s="510"/>
      <c r="AD19" s="510"/>
      <c r="AE19" s="510"/>
      <c r="AF19" s="510"/>
      <c r="AG19" s="511"/>
      <c r="AH19" s="521"/>
      <c r="AI19" s="522"/>
      <c r="AJ19" s="522"/>
      <c r="AK19" s="522"/>
      <c r="AL19" s="522"/>
      <c r="AM19" s="523"/>
      <c r="AN19" s="81"/>
      <c r="AO19" s="477"/>
      <c r="AP19" s="478"/>
      <c r="AQ19" s="478"/>
      <c r="AR19" s="478"/>
      <c r="AS19" s="478"/>
      <c r="AT19" s="479"/>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row>
    <row r="20" spans="1:80" ht="15" customHeight="1" x14ac:dyDescent="0.25">
      <c r="A20" s="81"/>
      <c r="B20" s="463"/>
      <c r="C20" s="463"/>
      <c r="D20" s="464"/>
      <c r="E20" s="504"/>
      <c r="F20" s="505"/>
      <c r="G20" s="505"/>
      <c r="H20" s="505"/>
      <c r="I20" s="505"/>
      <c r="J20" s="530" t="str">
        <f>IF(AND('Mapa de Riesgos'!$H$67="Alta",'Mapa de Riesgos'!$L$67="Leve"),CONCATENATE("R",'Mapa de Riesgos'!$A$67),"")</f>
        <v/>
      </c>
      <c r="K20" s="531"/>
      <c r="L20" s="531" t="str">
        <f>IF(AND('Mapa de Riesgos'!$H$73="Alta",'Mapa de Riesgos'!$L$73="Leve"),CONCATENATE("R",'Mapa de Riesgos'!$A$73),"")</f>
        <v/>
      </c>
      <c r="M20" s="531"/>
      <c r="N20" s="531" t="str">
        <f>IF(AND('Mapa de Riesgos'!$H$79="Alta",'Mapa de Riesgos'!$L$79="Leve"),CONCATENATE("R",'Mapa de Riesgos'!$A$79),"")</f>
        <v/>
      </c>
      <c r="O20" s="532"/>
      <c r="P20" s="530" t="str">
        <f>IF(AND('Mapa de Riesgos'!$H$67="Alta",'Mapa de Riesgos'!$L$67="Menor"),CONCATENATE("R",'Mapa de Riesgos'!$A$67),"")</f>
        <v/>
      </c>
      <c r="Q20" s="531"/>
      <c r="R20" s="531" t="str">
        <f>IF(AND('Mapa de Riesgos'!$H$73="Alta",'Mapa de Riesgos'!$L$73="Menor"),CONCATENATE("R",'Mapa de Riesgos'!$A$73),"")</f>
        <v/>
      </c>
      <c r="S20" s="531"/>
      <c r="T20" s="531" t="str">
        <f>IF(AND('Mapa de Riesgos'!$H$79="Alta",'Mapa de Riesgos'!$L$79="Menor"),CONCATENATE("R",'Mapa de Riesgos'!$A$79),"")</f>
        <v/>
      </c>
      <c r="U20" s="532"/>
      <c r="V20" s="514" t="str">
        <f>IF(AND('Mapa de Riesgos'!$H$67="Alta",'Mapa de Riesgos'!$L$67="Moderado"),CONCATENATE("R",'Mapa de Riesgos'!$A$67),"")</f>
        <v/>
      </c>
      <c r="W20" s="510"/>
      <c r="X20" s="510" t="str">
        <f>IF(AND('Mapa de Riesgos'!$H$73="Alta",'Mapa de Riesgos'!$L$73="Moderado"),CONCATENATE("R",'Mapa de Riesgos'!$A$73),"")</f>
        <v/>
      </c>
      <c r="Y20" s="510"/>
      <c r="Z20" s="510" t="str">
        <f>IF(AND('Mapa de Riesgos'!$H$79="Alta",'Mapa de Riesgos'!$L$79="Moderado"),CONCATENATE("R",'Mapa de Riesgos'!$A$79),"")</f>
        <v/>
      </c>
      <c r="AA20" s="511"/>
      <c r="AB20" s="514" t="str">
        <f>IF(AND('Mapa de Riesgos'!$H$67="Alta",'Mapa de Riesgos'!$L$67="Mayor"),CONCATENATE("R",'Mapa de Riesgos'!$A$67),"")</f>
        <v/>
      </c>
      <c r="AC20" s="510"/>
      <c r="AD20" s="510" t="str">
        <f>IF(AND('Mapa de Riesgos'!$H$73="Alta",'Mapa de Riesgos'!$L$73="Mayor"),CONCATENATE("R",'Mapa de Riesgos'!$A$73),"")</f>
        <v/>
      </c>
      <c r="AE20" s="510"/>
      <c r="AF20" s="510" t="str">
        <f>IF(AND('Mapa de Riesgos'!$H$79="Alta",'Mapa de Riesgos'!$L$79="Mayor"),CONCATENATE("R",'Mapa de Riesgos'!$A$79),"")</f>
        <v/>
      </c>
      <c r="AG20" s="511"/>
      <c r="AH20" s="521" t="str">
        <f>IF(AND('Mapa de Riesgos'!$H$67="Alta",'Mapa de Riesgos'!$L$67="Catastrófico"),CONCATENATE("R",'Mapa de Riesgos'!$A$67),"")</f>
        <v/>
      </c>
      <c r="AI20" s="522"/>
      <c r="AJ20" s="522" t="str">
        <f>IF(AND('Mapa de Riesgos'!$H$73="Alta",'Mapa de Riesgos'!$L$73="Catastrófico"),CONCATENATE("R",'Mapa de Riesgos'!$A$73),"")</f>
        <v/>
      </c>
      <c r="AK20" s="522"/>
      <c r="AL20" s="522" t="str">
        <f>IF(AND('Mapa de Riesgos'!$H$79="Alta",'Mapa de Riesgos'!$L$79="Catastrófico"),CONCATENATE("R",'Mapa de Riesgos'!$A$79),"")</f>
        <v/>
      </c>
      <c r="AM20" s="523"/>
      <c r="AN20" s="81"/>
      <c r="AO20" s="477"/>
      <c r="AP20" s="478"/>
      <c r="AQ20" s="478"/>
      <c r="AR20" s="478"/>
      <c r="AS20" s="478"/>
      <c r="AT20" s="479"/>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c r="BY20" s="81"/>
      <c r="BZ20" s="81"/>
      <c r="CA20" s="81"/>
      <c r="CB20" s="81"/>
    </row>
    <row r="21" spans="1:80" ht="15.75" customHeight="1" thickBot="1" x14ac:dyDescent="0.3">
      <c r="A21" s="81"/>
      <c r="B21" s="463"/>
      <c r="C21" s="463"/>
      <c r="D21" s="464"/>
      <c r="E21" s="507"/>
      <c r="F21" s="508"/>
      <c r="G21" s="508"/>
      <c r="H21" s="508"/>
      <c r="I21" s="508"/>
      <c r="J21" s="533"/>
      <c r="K21" s="534"/>
      <c r="L21" s="534"/>
      <c r="M21" s="534"/>
      <c r="N21" s="534"/>
      <c r="O21" s="535"/>
      <c r="P21" s="533"/>
      <c r="Q21" s="534"/>
      <c r="R21" s="534"/>
      <c r="S21" s="534"/>
      <c r="T21" s="534"/>
      <c r="U21" s="535"/>
      <c r="V21" s="518"/>
      <c r="W21" s="519"/>
      <c r="X21" s="519"/>
      <c r="Y21" s="519"/>
      <c r="Z21" s="519"/>
      <c r="AA21" s="520"/>
      <c r="AB21" s="518"/>
      <c r="AC21" s="519"/>
      <c r="AD21" s="519"/>
      <c r="AE21" s="519"/>
      <c r="AF21" s="519"/>
      <c r="AG21" s="520"/>
      <c r="AH21" s="524"/>
      <c r="AI21" s="525"/>
      <c r="AJ21" s="525"/>
      <c r="AK21" s="525"/>
      <c r="AL21" s="525"/>
      <c r="AM21" s="526"/>
      <c r="AN21" s="81"/>
      <c r="AO21" s="480"/>
      <c r="AP21" s="481"/>
      <c r="AQ21" s="481"/>
      <c r="AR21" s="481"/>
      <c r="AS21" s="481"/>
      <c r="AT21" s="482"/>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c r="BY21" s="81"/>
      <c r="BZ21" s="81"/>
      <c r="CA21" s="81"/>
      <c r="CB21" s="81"/>
    </row>
    <row r="22" spans="1:80" x14ac:dyDescent="0.25">
      <c r="A22" s="81"/>
      <c r="B22" s="463"/>
      <c r="C22" s="463"/>
      <c r="D22" s="464"/>
      <c r="E22" s="501" t="s">
        <v>169</v>
      </c>
      <c r="F22" s="502"/>
      <c r="G22" s="502"/>
      <c r="H22" s="502"/>
      <c r="I22" s="503"/>
      <c r="J22" s="536" t="str">
        <f>IF(AND('Mapa de Riesgos'!$H$12="Media",'Mapa de Riesgos'!$L$12="Leve"),CONCATENATE("R",'Mapa de Riesgos'!$A$12),"")</f>
        <v/>
      </c>
      <c r="K22" s="537"/>
      <c r="L22" s="537" t="str">
        <f>IF(AND('Mapa de Riesgos'!$H$19="Media",'Mapa de Riesgos'!$L$19="Leve"),CONCATENATE("R",'Mapa de Riesgos'!$A$19),"")</f>
        <v/>
      </c>
      <c r="M22" s="537"/>
      <c r="N22" s="537" t="str">
        <f>IF(AND('Mapa de Riesgos'!$H$25="Media",'Mapa de Riesgos'!$L$25="Leve"),CONCATENATE("R",'Mapa de Riesgos'!$A$25),"")</f>
        <v/>
      </c>
      <c r="O22" s="538"/>
      <c r="P22" s="536" t="str">
        <f>IF(AND('Mapa de Riesgos'!$H$12="Media",'Mapa de Riesgos'!$L$12="Menor"),CONCATENATE("R",'Mapa de Riesgos'!$A$12),"")</f>
        <v/>
      </c>
      <c r="Q22" s="537"/>
      <c r="R22" s="537" t="str">
        <f>IF(AND('Mapa de Riesgos'!$H$19="Media",'Mapa de Riesgos'!$L$19="Menor"),CONCATENATE("R",'Mapa de Riesgos'!$A$19),"")</f>
        <v/>
      </c>
      <c r="S22" s="537"/>
      <c r="T22" s="537" t="str">
        <f>IF(AND('Mapa de Riesgos'!$H$25="Media",'Mapa de Riesgos'!$L$25="Menor"),CONCATENATE("R",'Mapa de Riesgos'!$A$25),"")</f>
        <v/>
      </c>
      <c r="U22" s="538"/>
      <c r="V22" s="536" t="str">
        <f>IF(AND('Mapa de Riesgos'!$H$12="Media",'Mapa de Riesgos'!$L$12="Moderado"),CONCATENATE("R",'Mapa de Riesgos'!$A$12),"")</f>
        <v>R1</v>
      </c>
      <c r="W22" s="537"/>
      <c r="X22" s="537" t="str">
        <f>IF(AND('Mapa de Riesgos'!$H$19="Media",'Mapa de Riesgos'!$L$19="Moderado"),CONCATENATE("R",'Mapa de Riesgos'!$A$19),"")</f>
        <v>R2</v>
      </c>
      <c r="Y22" s="537"/>
      <c r="Z22" s="537" t="str">
        <f>IF(AND('Mapa de Riesgos'!$H$25="Media",'Mapa de Riesgos'!$L$25="Moderado"),CONCATENATE("R",'Mapa de Riesgos'!$A$25),"")</f>
        <v/>
      </c>
      <c r="AA22" s="538"/>
      <c r="AB22" s="512" t="str">
        <f>IF(AND('Mapa de Riesgos'!$H$12="Media",'Mapa de Riesgos'!$L$12="Mayor"),CONCATENATE("R",'Mapa de Riesgos'!$A$12),"")</f>
        <v/>
      </c>
      <c r="AC22" s="513"/>
      <c r="AD22" s="513" t="str">
        <f>IF(AND('Mapa de Riesgos'!$H$19="Media",'Mapa de Riesgos'!$L$19="Mayor"),CONCATENATE("R",'Mapa de Riesgos'!$A$19),"")</f>
        <v/>
      </c>
      <c r="AE22" s="513"/>
      <c r="AF22" s="513" t="str">
        <f>IF(AND('Mapa de Riesgos'!$H$25="Media",'Mapa de Riesgos'!$L$25="Mayor"),CONCATENATE("R",'Mapa de Riesgos'!$A$25),"")</f>
        <v/>
      </c>
      <c r="AG22" s="515"/>
      <c r="AH22" s="527" t="str">
        <f>IF(AND('Mapa de Riesgos'!$H$12="Media",'Mapa de Riesgos'!$L$12="Catastrófico"),CONCATENATE("R",'Mapa de Riesgos'!$A$12),"")</f>
        <v/>
      </c>
      <c r="AI22" s="528"/>
      <c r="AJ22" s="528" t="str">
        <f>IF(AND('Mapa de Riesgos'!$H$19="Media",'Mapa de Riesgos'!$L$19="Catastrófico"),CONCATENATE("R",'Mapa de Riesgos'!$A$19),"")</f>
        <v/>
      </c>
      <c r="AK22" s="528"/>
      <c r="AL22" s="528" t="str">
        <f>IF(AND('Mapa de Riesgos'!$H$25="Media",'Mapa de Riesgos'!$L$25="Catastrófico"),CONCATENATE("R",'Mapa de Riesgos'!$A$25),"")</f>
        <v/>
      </c>
      <c r="AM22" s="529"/>
      <c r="AN22" s="81"/>
      <c r="AO22" s="483" t="s">
        <v>170</v>
      </c>
      <c r="AP22" s="484"/>
      <c r="AQ22" s="484"/>
      <c r="AR22" s="484"/>
      <c r="AS22" s="484"/>
      <c r="AT22" s="485"/>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c r="BY22" s="81"/>
      <c r="BZ22" s="81"/>
      <c r="CA22" s="81"/>
      <c r="CB22" s="81"/>
    </row>
    <row r="23" spans="1:80" x14ac:dyDescent="0.25">
      <c r="A23" s="81"/>
      <c r="B23" s="463"/>
      <c r="C23" s="463"/>
      <c r="D23" s="464"/>
      <c r="E23" s="504"/>
      <c r="F23" s="505"/>
      <c r="G23" s="505"/>
      <c r="H23" s="505"/>
      <c r="I23" s="506"/>
      <c r="J23" s="530"/>
      <c r="K23" s="531"/>
      <c r="L23" s="531"/>
      <c r="M23" s="531"/>
      <c r="N23" s="531"/>
      <c r="O23" s="532"/>
      <c r="P23" s="530"/>
      <c r="Q23" s="531"/>
      <c r="R23" s="531"/>
      <c r="S23" s="531"/>
      <c r="T23" s="531"/>
      <c r="U23" s="532"/>
      <c r="V23" s="530"/>
      <c r="W23" s="531"/>
      <c r="X23" s="531"/>
      <c r="Y23" s="531"/>
      <c r="Z23" s="531"/>
      <c r="AA23" s="532"/>
      <c r="AB23" s="514"/>
      <c r="AC23" s="510"/>
      <c r="AD23" s="510"/>
      <c r="AE23" s="510"/>
      <c r="AF23" s="510"/>
      <c r="AG23" s="511"/>
      <c r="AH23" s="521"/>
      <c r="AI23" s="522"/>
      <c r="AJ23" s="522"/>
      <c r="AK23" s="522"/>
      <c r="AL23" s="522"/>
      <c r="AM23" s="523"/>
      <c r="AN23" s="81"/>
      <c r="AO23" s="486"/>
      <c r="AP23" s="487"/>
      <c r="AQ23" s="487"/>
      <c r="AR23" s="487"/>
      <c r="AS23" s="487"/>
      <c r="AT23" s="488"/>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c r="BY23" s="81"/>
      <c r="BZ23" s="81"/>
      <c r="CA23" s="81"/>
      <c r="CB23" s="81"/>
    </row>
    <row r="24" spans="1:80" x14ac:dyDescent="0.25">
      <c r="A24" s="81"/>
      <c r="B24" s="463"/>
      <c r="C24" s="463"/>
      <c r="D24" s="464"/>
      <c r="E24" s="504"/>
      <c r="F24" s="505"/>
      <c r="G24" s="505"/>
      <c r="H24" s="505"/>
      <c r="I24" s="506"/>
      <c r="J24" s="530" t="str">
        <f>IF(AND('Mapa de Riesgos'!$H$31="Media",'Mapa de Riesgos'!$L$31="Leve"),CONCATENATE("R",'Mapa de Riesgos'!$A$31),"")</f>
        <v/>
      </c>
      <c r="K24" s="531"/>
      <c r="L24" s="531" t="str">
        <f>IF(AND('Mapa de Riesgos'!$H$37="Media",'Mapa de Riesgos'!$L$37="Leve"),CONCATENATE("R",'Mapa de Riesgos'!$A$37),"")</f>
        <v/>
      </c>
      <c r="M24" s="531"/>
      <c r="N24" s="531" t="str">
        <f>IF(AND('Mapa de Riesgos'!$H$43="Media",'Mapa de Riesgos'!$L$43="Leve"),CONCATENATE("R",'Mapa de Riesgos'!$A$43),"")</f>
        <v/>
      </c>
      <c r="O24" s="532"/>
      <c r="P24" s="530" t="str">
        <f>IF(AND('Mapa de Riesgos'!$H$31="Media",'Mapa de Riesgos'!$L$31="Menor"),CONCATENATE("R",'Mapa de Riesgos'!$A$31),"")</f>
        <v/>
      </c>
      <c r="Q24" s="531"/>
      <c r="R24" s="531" t="str">
        <f>IF(AND('Mapa de Riesgos'!$H$37="Media",'Mapa de Riesgos'!$L$37="Menor"),CONCATENATE("R",'Mapa de Riesgos'!$A$37),"")</f>
        <v/>
      </c>
      <c r="S24" s="531"/>
      <c r="T24" s="531" t="str">
        <f>IF(AND('Mapa de Riesgos'!$H$43="Media",'Mapa de Riesgos'!$L$43="Menor"),CONCATENATE("R",'Mapa de Riesgos'!$A$43),"")</f>
        <v/>
      </c>
      <c r="U24" s="532"/>
      <c r="V24" s="530" t="str">
        <f>IF(AND('Mapa de Riesgos'!$H$31="Media",'Mapa de Riesgos'!$L$31="Moderado"),CONCATENATE("R",'Mapa de Riesgos'!$A$31),"")</f>
        <v/>
      </c>
      <c r="W24" s="531"/>
      <c r="X24" s="531" t="str">
        <f>IF(AND('Mapa de Riesgos'!$H$37="Media",'Mapa de Riesgos'!$L$37="Moderado"),CONCATENATE("R",'Mapa de Riesgos'!$A$37),"")</f>
        <v/>
      </c>
      <c r="Y24" s="531"/>
      <c r="Z24" s="531" t="str">
        <f>IF(AND('Mapa de Riesgos'!$H$43="Media",'Mapa de Riesgos'!$L$43="Moderado"),CONCATENATE("R",'Mapa de Riesgos'!$A$43),"")</f>
        <v/>
      </c>
      <c r="AA24" s="532"/>
      <c r="AB24" s="514" t="str">
        <f>IF(AND('Mapa de Riesgos'!$H$31="Media",'Mapa de Riesgos'!$L$31="Mayor"),CONCATENATE("R",'Mapa de Riesgos'!$A$31),"")</f>
        <v/>
      </c>
      <c r="AC24" s="510"/>
      <c r="AD24" s="510" t="str">
        <f>IF(AND('Mapa de Riesgos'!$H$37="Media",'Mapa de Riesgos'!$L$37="Mayor"),CONCATENATE("R",'Mapa de Riesgos'!$A$37),"")</f>
        <v/>
      </c>
      <c r="AE24" s="510"/>
      <c r="AF24" s="510" t="str">
        <f>IF(AND('Mapa de Riesgos'!$H$43="Media",'Mapa de Riesgos'!$L$43="Mayor"),CONCATENATE("R",'Mapa de Riesgos'!$A$43),"")</f>
        <v/>
      </c>
      <c r="AG24" s="511"/>
      <c r="AH24" s="521" t="str">
        <f>IF(AND('Mapa de Riesgos'!$H$31="Media",'Mapa de Riesgos'!$L$31="Catastrófico"),CONCATENATE("R",'Mapa de Riesgos'!$A$31),"")</f>
        <v/>
      </c>
      <c r="AI24" s="522"/>
      <c r="AJ24" s="522" t="str">
        <f>IF(AND('Mapa de Riesgos'!$H$37="Media",'Mapa de Riesgos'!$L$37="Catastrófico"),CONCATENATE("R",'Mapa de Riesgos'!$A$37),"")</f>
        <v/>
      </c>
      <c r="AK24" s="522"/>
      <c r="AL24" s="522" t="str">
        <f>IF(AND('Mapa de Riesgos'!$H$43="Media",'Mapa de Riesgos'!$L$43="Catastrófico"),CONCATENATE("R",'Mapa de Riesgos'!$A$43),"")</f>
        <v/>
      </c>
      <c r="AM24" s="523"/>
      <c r="AN24" s="81"/>
      <c r="AO24" s="486"/>
      <c r="AP24" s="487"/>
      <c r="AQ24" s="487"/>
      <c r="AR24" s="487"/>
      <c r="AS24" s="487"/>
      <c r="AT24" s="488"/>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c r="BY24" s="81"/>
      <c r="BZ24" s="81"/>
      <c r="CA24" s="81"/>
      <c r="CB24" s="81"/>
    </row>
    <row r="25" spans="1:80" x14ac:dyDescent="0.25">
      <c r="A25" s="81"/>
      <c r="B25" s="463"/>
      <c r="C25" s="463"/>
      <c r="D25" s="464"/>
      <c r="E25" s="504"/>
      <c r="F25" s="505"/>
      <c r="G25" s="505"/>
      <c r="H25" s="505"/>
      <c r="I25" s="506"/>
      <c r="J25" s="530"/>
      <c r="K25" s="531"/>
      <c r="L25" s="531"/>
      <c r="M25" s="531"/>
      <c r="N25" s="531"/>
      <c r="O25" s="532"/>
      <c r="P25" s="530"/>
      <c r="Q25" s="531"/>
      <c r="R25" s="531"/>
      <c r="S25" s="531"/>
      <c r="T25" s="531"/>
      <c r="U25" s="532"/>
      <c r="V25" s="530"/>
      <c r="W25" s="531"/>
      <c r="X25" s="531"/>
      <c r="Y25" s="531"/>
      <c r="Z25" s="531"/>
      <c r="AA25" s="532"/>
      <c r="AB25" s="514"/>
      <c r="AC25" s="510"/>
      <c r="AD25" s="510"/>
      <c r="AE25" s="510"/>
      <c r="AF25" s="510"/>
      <c r="AG25" s="511"/>
      <c r="AH25" s="521"/>
      <c r="AI25" s="522"/>
      <c r="AJ25" s="522"/>
      <c r="AK25" s="522"/>
      <c r="AL25" s="522"/>
      <c r="AM25" s="523"/>
      <c r="AN25" s="81"/>
      <c r="AO25" s="486"/>
      <c r="AP25" s="487"/>
      <c r="AQ25" s="487"/>
      <c r="AR25" s="487"/>
      <c r="AS25" s="487"/>
      <c r="AT25" s="488"/>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c r="BY25" s="81"/>
      <c r="BZ25" s="81"/>
      <c r="CA25" s="81"/>
      <c r="CB25" s="81"/>
    </row>
    <row r="26" spans="1:80" x14ac:dyDescent="0.25">
      <c r="A26" s="81"/>
      <c r="B26" s="463"/>
      <c r="C26" s="463"/>
      <c r="D26" s="464"/>
      <c r="E26" s="504"/>
      <c r="F26" s="505"/>
      <c r="G26" s="505"/>
      <c r="H26" s="505"/>
      <c r="I26" s="506"/>
      <c r="J26" s="530" t="str">
        <f>IF(AND('Mapa de Riesgos'!$H$49="Media",'Mapa de Riesgos'!$L$49="Leve"),CONCATENATE("R",'Mapa de Riesgos'!$A$49),"")</f>
        <v/>
      </c>
      <c r="K26" s="531"/>
      <c r="L26" s="531" t="str">
        <f>IF(AND('Mapa de Riesgos'!$H$55="Media",'Mapa de Riesgos'!$L$55="Leve"),CONCATENATE("R",'Mapa de Riesgos'!$A$55),"")</f>
        <v/>
      </c>
      <c r="M26" s="531"/>
      <c r="N26" s="531" t="str">
        <f>IF(AND('Mapa de Riesgos'!$H$61="Media",'Mapa de Riesgos'!$L$61="Leve"),CONCATENATE("R",'Mapa de Riesgos'!$A$61),"")</f>
        <v/>
      </c>
      <c r="O26" s="532"/>
      <c r="P26" s="530" t="str">
        <f>IF(AND('Mapa de Riesgos'!$H$49="Media",'Mapa de Riesgos'!$L$49="Menor"),CONCATENATE("R",'Mapa de Riesgos'!$A$49),"")</f>
        <v/>
      </c>
      <c r="Q26" s="531"/>
      <c r="R26" s="531" t="str">
        <f>IF(AND('Mapa de Riesgos'!$H$55="Media",'Mapa de Riesgos'!$L$55="Menor"),CONCATENATE("R",'Mapa de Riesgos'!$A$55),"")</f>
        <v/>
      </c>
      <c r="S26" s="531"/>
      <c r="T26" s="531" t="str">
        <f>IF(AND('Mapa de Riesgos'!$H$61="Media",'Mapa de Riesgos'!$L$61="Menor"),CONCATENATE("R",'Mapa de Riesgos'!$A$61),"")</f>
        <v/>
      </c>
      <c r="U26" s="532"/>
      <c r="V26" s="530" t="str">
        <f>IF(AND('Mapa de Riesgos'!$H$49="Media",'Mapa de Riesgos'!$L$49="Moderado"),CONCATENATE("R",'Mapa de Riesgos'!$A$49),"")</f>
        <v/>
      </c>
      <c r="W26" s="531"/>
      <c r="X26" s="531" t="str">
        <f>IF(AND('Mapa de Riesgos'!$H$55="Media",'Mapa de Riesgos'!$L$55="Moderado"),CONCATENATE("R",'Mapa de Riesgos'!$A$55),"")</f>
        <v/>
      </c>
      <c r="Y26" s="531"/>
      <c r="Z26" s="531" t="str">
        <f>IF(AND('Mapa de Riesgos'!$H$61="Media",'Mapa de Riesgos'!$L$61="Moderado"),CONCATENATE("R",'Mapa de Riesgos'!$A$61),"")</f>
        <v/>
      </c>
      <c r="AA26" s="532"/>
      <c r="AB26" s="514" t="str">
        <f>IF(AND('Mapa de Riesgos'!$H$49="Media",'Mapa de Riesgos'!$L$49="Mayor"),CONCATENATE("R",'Mapa de Riesgos'!$A$49),"")</f>
        <v/>
      </c>
      <c r="AC26" s="510"/>
      <c r="AD26" s="510" t="str">
        <f>IF(AND('Mapa de Riesgos'!$H$55="Media",'Mapa de Riesgos'!$L$55="Mayor"),CONCATENATE("R",'Mapa de Riesgos'!$A$55),"")</f>
        <v/>
      </c>
      <c r="AE26" s="510"/>
      <c r="AF26" s="510" t="str">
        <f>IF(AND('Mapa de Riesgos'!$H$61="Media",'Mapa de Riesgos'!$L$61="Mayor"),CONCATENATE("R",'Mapa de Riesgos'!$A$61),"")</f>
        <v/>
      </c>
      <c r="AG26" s="511"/>
      <c r="AH26" s="521" t="str">
        <f>IF(AND('Mapa de Riesgos'!$H$49="Media",'Mapa de Riesgos'!$L$49="Catastrófico"),CONCATENATE("R",'Mapa de Riesgos'!$A$49),"")</f>
        <v/>
      </c>
      <c r="AI26" s="522"/>
      <c r="AJ26" s="522" t="str">
        <f>IF(AND('Mapa de Riesgos'!$H$55="Media",'Mapa de Riesgos'!$L$55="Catastrófico"),CONCATENATE("R",'Mapa de Riesgos'!$A$55),"")</f>
        <v/>
      </c>
      <c r="AK26" s="522"/>
      <c r="AL26" s="522" t="str">
        <f>IF(AND('Mapa de Riesgos'!$H$61="Media",'Mapa de Riesgos'!$L$61="Catastrófico"),CONCATENATE("R",'Mapa de Riesgos'!$A$61),"")</f>
        <v/>
      </c>
      <c r="AM26" s="523"/>
      <c r="AN26" s="81"/>
      <c r="AO26" s="486"/>
      <c r="AP26" s="487"/>
      <c r="AQ26" s="487"/>
      <c r="AR26" s="487"/>
      <c r="AS26" s="487"/>
      <c r="AT26" s="488"/>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row>
    <row r="27" spans="1:80" x14ac:dyDescent="0.25">
      <c r="A27" s="81"/>
      <c r="B27" s="463"/>
      <c r="C27" s="463"/>
      <c r="D27" s="464"/>
      <c r="E27" s="504"/>
      <c r="F27" s="505"/>
      <c r="G27" s="505"/>
      <c r="H27" s="505"/>
      <c r="I27" s="506"/>
      <c r="J27" s="530"/>
      <c r="K27" s="531"/>
      <c r="L27" s="531"/>
      <c r="M27" s="531"/>
      <c r="N27" s="531"/>
      <c r="O27" s="532"/>
      <c r="P27" s="530"/>
      <c r="Q27" s="531"/>
      <c r="R27" s="531"/>
      <c r="S27" s="531"/>
      <c r="T27" s="531"/>
      <c r="U27" s="532"/>
      <c r="V27" s="530"/>
      <c r="W27" s="531"/>
      <c r="X27" s="531"/>
      <c r="Y27" s="531"/>
      <c r="Z27" s="531"/>
      <c r="AA27" s="532"/>
      <c r="AB27" s="514"/>
      <c r="AC27" s="510"/>
      <c r="AD27" s="510"/>
      <c r="AE27" s="510"/>
      <c r="AF27" s="510"/>
      <c r="AG27" s="511"/>
      <c r="AH27" s="521"/>
      <c r="AI27" s="522"/>
      <c r="AJ27" s="522"/>
      <c r="AK27" s="522"/>
      <c r="AL27" s="522"/>
      <c r="AM27" s="523"/>
      <c r="AN27" s="81"/>
      <c r="AO27" s="486"/>
      <c r="AP27" s="487"/>
      <c r="AQ27" s="487"/>
      <c r="AR27" s="487"/>
      <c r="AS27" s="487"/>
      <c r="AT27" s="488"/>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row>
    <row r="28" spans="1:80" x14ac:dyDescent="0.25">
      <c r="A28" s="81"/>
      <c r="B28" s="463"/>
      <c r="C28" s="463"/>
      <c r="D28" s="464"/>
      <c r="E28" s="504"/>
      <c r="F28" s="505"/>
      <c r="G28" s="505"/>
      <c r="H28" s="505"/>
      <c r="I28" s="506"/>
      <c r="J28" s="530" t="str">
        <f>IF(AND('Mapa de Riesgos'!$H$67="Media",'Mapa de Riesgos'!$L$67="Leve"),CONCATENATE("R",'Mapa de Riesgos'!$A$67),"")</f>
        <v/>
      </c>
      <c r="K28" s="531"/>
      <c r="L28" s="531" t="str">
        <f>IF(AND('Mapa de Riesgos'!$H$73="Media",'Mapa de Riesgos'!$L$73="Leve"),CONCATENATE("R",'Mapa de Riesgos'!$A$73),"")</f>
        <v/>
      </c>
      <c r="M28" s="531"/>
      <c r="N28" s="531" t="str">
        <f>IF(AND('Mapa de Riesgos'!$H$79="Media",'Mapa de Riesgos'!$L$79="Leve"),CONCATENATE("R",'Mapa de Riesgos'!$A$79),"")</f>
        <v/>
      </c>
      <c r="O28" s="532"/>
      <c r="P28" s="530" t="str">
        <f>IF(AND('Mapa de Riesgos'!$H$67="Media",'Mapa de Riesgos'!$L$67="Menor"),CONCATENATE("R",'Mapa de Riesgos'!$A$67),"")</f>
        <v/>
      </c>
      <c r="Q28" s="531"/>
      <c r="R28" s="531" t="str">
        <f>IF(AND('Mapa de Riesgos'!$H$73="Media",'Mapa de Riesgos'!$L$73="Menor"),CONCATENATE("R",'Mapa de Riesgos'!$A$73),"")</f>
        <v/>
      </c>
      <c r="S28" s="531"/>
      <c r="T28" s="531" t="str">
        <f>IF(AND('Mapa de Riesgos'!$H$79="Media",'Mapa de Riesgos'!$L$79="Menor"),CONCATENATE("R",'Mapa de Riesgos'!$A$79),"")</f>
        <v/>
      </c>
      <c r="U28" s="532"/>
      <c r="V28" s="530" t="str">
        <f>IF(AND('Mapa de Riesgos'!$H$67="Media",'Mapa de Riesgos'!$L$67="Moderado"),CONCATENATE("R",'Mapa de Riesgos'!$A$67),"")</f>
        <v/>
      </c>
      <c r="W28" s="531"/>
      <c r="X28" s="531" t="str">
        <f>IF(AND('Mapa de Riesgos'!$H$73="Media",'Mapa de Riesgos'!$L$73="Moderado"),CONCATENATE("R",'Mapa de Riesgos'!$A$73),"")</f>
        <v/>
      </c>
      <c r="Y28" s="531"/>
      <c r="Z28" s="531" t="str">
        <f>IF(AND('Mapa de Riesgos'!$H$79="Media",'Mapa de Riesgos'!$L$79="Moderado"),CONCATENATE("R",'Mapa de Riesgos'!$A$79),"")</f>
        <v/>
      </c>
      <c r="AA28" s="532"/>
      <c r="AB28" s="514" t="str">
        <f>IF(AND('Mapa de Riesgos'!$H$67="Media",'Mapa de Riesgos'!$L$67="Mayor"),CONCATENATE("R",'Mapa de Riesgos'!$A$67),"")</f>
        <v/>
      </c>
      <c r="AC28" s="510"/>
      <c r="AD28" s="510" t="str">
        <f>IF(AND('Mapa de Riesgos'!$H$73="Media",'Mapa de Riesgos'!$L$73="Mayor"),CONCATENATE("R",'Mapa de Riesgos'!$A$73),"")</f>
        <v/>
      </c>
      <c r="AE28" s="510"/>
      <c r="AF28" s="510" t="str">
        <f>IF(AND('Mapa de Riesgos'!$H$79="Media",'Mapa de Riesgos'!$L$79="Mayor"),CONCATENATE("R",'Mapa de Riesgos'!$A$79),"")</f>
        <v/>
      </c>
      <c r="AG28" s="511"/>
      <c r="AH28" s="521" t="str">
        <f>IF(AND('Mapa de Riesgos'!$H$67="Media",'Mapa de Riesgos'!$L$67="Catastrófico"),CONCATENATE("R",'Mapa de Riesgos'!$A$67),"")</f>
        <v/>
      </c>
      <c r="AI28" s="522"/>
      <c r="AJ28" s="522" t="str">
        <f>IF(AND('Mapa de Riesgos'!$H$73="Media",'Mapa de Riesgos'!$L$73="Catastrófico"),CONCATENATE("R",'Mapa de Riesgos'!$A$73),"")</f>
        <v/>
      </c>
      <c r="AK28" s="522"/>
      <c r="AL28" s="522" t="str">
        <f>IF(AND('Mapa de Riesgos'!$H$79="Media",'Mapa de Riesgos'!$L$79="Catastrófico"),CONCATENATE("R",'Mapa de Riesgos'!$A$79),"")</f>
        <v/>
      </c>
      <c r="AM28" s="523"/>
      <c r="AN28" s="81"/>
      <c r="AO28" s="486"/>
      <c r="AP28" s="487"/>
      <c r="AQ28" s="487"/>
      <c r="AR28" s="487"/>
      <c r="AS28" s="487"/>
      <c r="AT28" s="488"/>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row>
    <row r="29" spans="1:80" ht="15.75" thickBot="1" x14ac:dyDescent="0.3">
      <c r="A29" s="81"/>
      <c r="B29" s="463"/>
      <c r="C29" s="463"/>
      <c r="D29" s="464"/>
      <c r="E29" s="507"/>
      <c r="F29" s="508"/>
      <c r="G29" s="508"/>
      <c r="H29" s="508"/>
      <c r="I29" s="509"/>
      <c r="J29" s="530"/>
      <c r="K29" s="531"/>
      <c r="L29" s="531"/>
      <c r="M29" s="531"/>
      <c r="N29" s="531"/>
      <c r="O29" s="532"/>
      <c r="P29" s="533"/>
      <c r="Q29" s="534"/>
      <c r="R29" s="534"/>
      <c r="S29" s="534"/>
      <c r="T29" s="534"/>
      <c r="U29" s="535"/>
      <c r="V29" s="533"/>
      <c r="W29" s="534"/>
      <c r="X29" s="534"/>
      <c r="Y29" s="534"/>
      <c r="Z29" s="534"/>
      <c r="AA29" s="535"/>
      <c r="AB29" s="518"/>
      <c r="AC29" s="519"/>
      <c r="AD29" s="519"/>
      <c r="AE29" s="519"/>
      <c r="AF29" s="519"/>
      <c r="AG29" s="520"/>
      <c r="AH29" s="524"/>
      <c r="AI29" s="525"/>
      <c r="AJ29" s="525"/>
      <c r="AK29" s="525"/>
      <c r="AL29" s="525"/>
      <c r="AM29" s="526"/>
      <c r="AN29" s="81"/>
      <c r="AO29" s="489"/>
      <c r="AP29" s="490"/>
      <c r="AQ29" s="490"/>
      <c r="AR29" s="490"/>
      <c r="AS29" s="490"/>
      <c r="AT29" s="49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row>
    <row r="30" spans="1:80" x14ac:dyDescent="0.25">
      <c r="A30" s="81"/>
      <c r="B30" s="463"/>
      <c r="C30" s="463"/>
      <c r="D30" s="464"/>
      <c r="E30" s="501" t="s">
        <v>171</v>
      </c>
      <c r="F30" s="502"/>
      <c r="G30" s="502"/>
      <c r="H30" s="502"/>
      <c r="I30" s="502"/>
      <c r="J30" s="545" t="str">
        <f>IF(AND('Mapa de Riesgos'!$H$12="Baja",'Mapa de Riesgos'!$L$12="Leve"),CONCATENATE("R",'Mapa de Riesgos'!$A$12),"")</f>
        <v/>
      </c>
      <c r="K30" s="546"/>
      <c r="L30" s="546" t="str">
        <f>IF(AND('Mapa de Riesgos'!$H$19="Baja",'Mapa de Riesgos'!$L$19="Leve"),CONCATENATE("R",'Mapa de Riesgos'!$A$19),"")</f>
        <v/>
      </c>
      <c r="M30" s="546"/>
      <c r="N30" s="546" t="str">
        <f>IF(AND('Mapa de Riesgos'!$H$25="Baja",'Mapa de Riesgos'!$L$25="Leve"),CONCATENATE("R",'Mapa de Riesgos'!$A$25),"")</f>
        <v/>
      </c>
      <c r="O30" s="547"/>
      <c r="P30" s="537" t="str">
        <f>IF(AND('Mapa de Riesgos'!$H$12="Baja",'Mapa de Riesgos'!$L$12="Menor"),CONCATENATE("R",'Mapa de Riesgos'!$A$12),"")</f>
        <v/>
      </c>
      <c r="Q30" s="537"/>
      <c r="R30" s="537" t="str">
        <f>IF(AND('Mapa de Riesgos'!$H$19="Baja",'Mapa de Riesgos'!$L$19="Menor"),CONCATENATE("R",'Mapa de Riesgos'!$A$19),"")</f>
        <v/>
      </c>
      <c r="S30" s="537"/>
      <c r="T30" s="537" t="str">
        <f>IF(AND('Mapa de Riesgos'!$H$25="Baja",'Mapa de Riesgos'!$L$25="Menor"),CONCATENATE("R",'Mapa de Riesgos'!$A$25),"")</f>
        <v/>
      </c>
      <c r="U30" s="538"/>
      <c r="V30" s="536" t="str">
        <f>IF(AND('Mapa de Riesgos'!$H$12="Baja",'Mapa de Riesgos'!$L$12="Moderado"),CONCATENATE("R",'Mapa de Riesgos'!$A$12),"")</f>
        <v/>
      </c>
      <c r="W30" s="537"/>
      <c r="X30" s="537" t="str">
        <f>IF(AND('Mapa de Riesgos'!$H$19="Baja",'Mapa de Riesgos'!$L$19="Moderado"),CONCATENATE("R",'Mapa de Riesgos'!$A$19),"")</f>
        <v/>
      </c>
      <c r="Y30" s="537"/>
      <c r="Z30" s="537" t="str">
        <f>IF(AND('Mapa de Riesgos'!$H$25="Baja",'Mapa de Riesgos'!$L$25="Moderado"),CONCATENATE("R",'Mapa de Riesgos'!$A$25),"")</f>
        <v/>
      </c>
      <c r="AA30" s="538"/>
      <c r="AB30" s="512" t="str">
        <f>IF(AND('Mapa de Riesgos'!$H$12="Baja",'Mapa de Riesgos'!$L$12="Mayor"),CONCATENATE("R",'Mapa de Riesgos'!$A$12),"")</f>
        <v/>
      </c>
      <c r="AC30" s="513"/>
      <c r="AD30" s="513" t="str">
        <f>IF(AND('Mapa de Riesgos'!$H$19="Baja",'Mapa de Riesgos'!$L$19="Mayor"),CONCATENATE("R",'Mapa de Riesgos'!$A$19),"")</f>
        <v/>
      </c>
      <c r="AE30" s="513"/>
      <c r="AF30" s="513" t="str">
        <f>IF(AND('Mapa de Riesgos'!$H$25="Baja",'Mapa de Riesgos'!$L$25="Mayor"),CONCATENATE("R",'Mapa de Riesgos'!$A$25),"")</f>
        <v/>
      </c>
      <c r="AG30" s="515"/>
      <c r="AH30" s="527" t="str">
        <f>IF(AND('Mapa de Riesgos'!$H$12="Baja",'Mapa de Riesgos'!$L$12="Catastrófico"),CONCATENATE("R",'Mapa de Riesgos'!$A$12),"")</f>
        <v/>
      </c>
      <c r="AI30" s="528"/>
      <c r="AJ30" s="528" t="str">
        <f>IF(AND('Mapa de Riesgos'!$H$19="Baja",'Mapa de Riesgos'!$L$19="Catastrófico"),CONCATENATE("R",'Mapa de Riesgos'!$A$19),"")</f>
        <v/>
      </c>
      <c r="AK30" s="528"/>
      <c r="AL30" s="528" t="str">
        <f>IF(AND('Mapa de Riesgos'!$H$25="Baja",'Mapa de Riesgos'!$L$25="Catastrófico"),CONCATENATE("R",'Mapa de Riesgos'!$A$25),"")</f>
        <v/>
      </c>
      <c r="AM30" s="529"/>
      <c r="AN30" s="81"/>
      <c r="AO30" s="492" t="s">
        <v>172</v>
      </c>
      <c r="AP30" s="493"/>
      <c r="AQ30" s="493"/>
      <c r="AR30" s="493"/>
      <c r="AS30" s="493"/>
      <c r="AT30" s="494"/>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row>
    <row r="31" spans="1:80" x14ac:dyDescent="0.25">
      <c r="A31" s="81"/>
      <c r="B31" s="463"/>
      <c r="C31" s="463"/>
      <c r="D31" s="464"/>
      <c r="E31" s="504"/>
      <c r="F31" s="505"/>
      <c r="G31" s="505"/>
      <c r="H31" s="505"/>
      <c r="I31" s="505"/>
      <c r="J31" s="541"/>
      <c r="K31" s="539"/>
      <c r="L31" s="539"/>
      <c r="M31" s="539"/>
      <c r="N31" s="539"/>
      <c r="O31" s="540"/>
      <c r="P31" s="531"/>
      <c r="Q31" s="531"/>
      <c r="R31" s="531"/>
      <c r="S31" s="531"/>
      <c r="T31" s="531"/>
      <c r="U31" s="532"/>
      <c r="V31" s="530"/>
      <c r="W31" s="531"/>
      <c r="X31" s="531"/>
      <c r="Y31" s="531"/>
      <c r="Z31" s="531"/>
      <c r="AA31" s="532"/>
      <c r="AB31" s="514"/>
      <c r="AC31" s="510"/>
      <c r="AD31" s="510"/>
      <c r="AE31" s="510"/>
      <c r="AF31" s="510"/>
      <c r="AG31" s="511"/>
      <c r="AH31" s="521"/>
      <c r="AI31" s="522"/>
      <c r="AJ31" s="522"/>
      <c r="AK31" s="522"/>
      <c r="AL31" s="522"/>
      <c r="AM31" s="523"/>
      <c r="AN31" s="81"/>
      <c r="AO31" s="495"/>
      <c r="AP31" s="496"/>
      <c r="AQ31" s="496"/>
      <c r="AR31" s="496"/>
      <c r="AS31" s="496"/>
      <c r="AT31" s="497"/>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c r="BY31" s="81"/>
      <c r="BZ31" s="81"/>
      <c r="CA31" s="81"/>
      <c r="CB31" s="81"/>
    </row>
    <row r="32" spans="1:80" x14ac:dyDescent="0.25">
      <c r="A32" s="81"/>
      <c r="B32" s="463"/>
      <c r="C32" s="463"/>
      <c r="D32" s="464"/>
      <c r="E32" s="504"/>
      <c r="F32" s="505"/>
      <c r="G32" s="505"/>
      <c r="H32" s="505"/>
      <c r="I32" s="505"/>
      <c r="J32" s="541" t="str">
        <f>IF(AND('Mapa de Riesgos'!$H$31="Baja",'Mapa de Riesgos'!$L$31="Leve"),CONCATENATE("R",'Mapa de Riesgos'!$A$31),"")</f>
        <v/>
      </c>
      <c r="K32" s="539"/>
      <c r="L32" s="539" t="str">
        <f>IF(AND('Mapa de Riesgos'!$H$37="Baja",'Mapa de Riesgos'!$L$37="Leve"),CONCATENATE("R",'Mapa de Riesgos'!$A$37),"")</f>
        <v/>
      </c>
      <c r="M32" s="539"/>
      <c r="N32" s="539" t="str">
        <f>IF(AND('Mapa de Riesgos'!$H$43="Baja",'Mapa de Riesgos'!$L$43="Leve"),CONCATENATE("R",'Mapa de Riesgos'!$A$43),"")</f>
        <v/>
      </c>
      <c r="O32" s="540"/>
      <c r="P32" s="531" t="str">
        <f>IF(AND('Mapa de Riesgos'!$H$31="Baja",'Mapa de Riesgos'!$L$31="Menor"),CONCATENATE("R",'Mapa de Riesgos'!$A$31),"")</f>
        <v/>
      </c>
      <c r="Q32" s="531"/>
      <c r="R32" s="531" t="str">
        <f>IF(AND('Mapa de Riesgos'!$H$37="Baja",'Mapa de Riesgos'!$L$37="Menor"),CONCATENATE("R",'Mapa de Riesgos'!$A$37),"")</f>
        <v/>
      </c>
      <c r="S32" s="531"/>
      <c r="T32" s="531" t="str">
        <f>IF(AND('Mapa de Riesgos'!$H$43="Baja",'Mapa de Riesgos'!$L$43="Menor"),CONCATENATE("R",'Mapa de Riesgos'!$A$43),"")</f>
        <v/>
      </c>
      <c r="U32" s="532"/>
      <c r="V32" s="530" t="str">
        <f>IF(AND('Mapa de Riesgos'!$H$31="Baja",'Mapa de Riesgos'!$L$31="Moderado"),CONCATENATE("R",'Mapa de Riesgos'!$A$31),"")</f>
        <v/>
      </c>
      <c r="W32" s="531"/>
      <c r="X32" s="531" t="str">
        <f>IF(AND('Mapa de Riesgos'!$H$37="Baja",'Mapa de Riesgos'!$L$37="Moderado"),CONCATENATE("R",'Mapa de Riesgos'!$A$37),"")</f>
        <v/>
      </c>
      <c r="Y32" s="531"/>
      <c r="Z32" s="531" t="str">
        <f>IF(AND('Mapa de Riesgos'!$H$43="Baja",'Mapa de Riesgos'!$L$43="Moderado"),CONCATENATE("R",'Mapa de Riesgos'!$A$43),"")</f>
        <v/>
      </c>
      <c r="AA32" s="532"/>
      <c r="AB32" s="514" t="str">
        <f>IF(AND('Mapa de Riesgos'!$H$31="Baja",'Mapa de Riesgos'!$L$31="Mayor"),CONCATENATE("R",'Mapa de Riesgos'!$A$31),"")</f>
        <v/>
      </c>
      <c r="AC32" s="510"/>
      <c r="AD32" s="510" t="str">
        <f>IF(AND('Mapa de Riesgos'!$H$37="Baja",'Mapa de Riesgos'!$L$37="Mayor"),CONCATENATE("R",'Mapa de Riesgos'!$A$37),"")</f>
        <v/>
      </c>
      <c r="AE32" s="510"/>
      <c r="AF32" s="510" t="str">
        <f>IF(AND('Mapa de Riesgos'!$H$43="Baja",'Mapa de Riesgos'!$L$43="Mayor"),CONCATENATE("R",'Mapa de Riesgos'!$A$43),"")</f>
        <v/>
      </c>
      <c r="AG32" s="511"/>
      <c r="AH32" s="521" t="str">
        <f>IF(AND('Mapa de Riesgos'!$H$31="Baja",'Mapa de Riesgos'!$L$31="Catastrófico"),CONCATENATE("R",'Mapa de Riesgos'!$A$31),"")</f>
        <v/>
      </c>
      <c r="AI32" s="522"/>
      <c r="AJ32" s="522" t="str">
        <f>IF(AND('Mapa de Riesgos'!$H$37="Baja",'Mapa de Riesgos'!$L$37="Catastrófico"),CONCATENATE("R",'Mapa de Riesgos'!$A$37),"")</f>
        <v/>
      </c>
      <c r="AK32" s="522"/>
      <c r="AL32" s="522" t="str">
        <f>IF(AND('Mapa de Riesgos'!$H$43="Baja",'Mapa de Riesgos'!$L$43="Catastrófico"),CONCATENATE("R",'Mapa de Riesgos'!$A$43),"")</f>
        <v/>
      </c>
      <c r="AM32" s="523"/>
      <c r="AN32" s="81"/>
      <c r="AO32" s="495"/>
      <c r="AP32" s="496"/>
      <c r="AQ32" s="496"/>
      <c r="AR32" s="496"/>
      <c r="AS32" s="496"/>
      <c r="AT32" s="497"/>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row>
    <row r="33" spans="1:80" x14ac:dyDescent="0.25">
      <c r="A33" s="81"/>
      <c r="B33" s="463"/>
      <c r="C33" s="463"/>
      <c r="D33" s="464"/>
      <c r="E33" s="504"/>
      <c r="F33" s="505"/>
      <c r="G33" s="505"/>
      <c r="H33" s="505"/>
      <c r="I33" s="505"/>
      <c r="J33" s="541"/>
      <c r="K33" s="539"/>
      <c r="L33" s="539"/>
      <c r="M33" s="539"/>
      <c r="N33" s="539"/>
      <c r="O33" s="540"/>
      <c r="P33" s="531"/>
      <c r="Q33" s="531"/>
      <c r="R33" s="531"/>
      <c r="S33" s="531"/>
      <c r="T33" s="531"/>
      <c r="U33" s="532"/>
      <c r="V33" s="530"/>
      <c r="W33" s="531"/>
      <c r="X33" s="531"/>
      <c r="Y33" s="531"/>
      <c r="Z33" s="531"/>
      <c r="AA33" s="532"/>
      <c r="AB33" s="514"/>
      <c r="AC33" s="510"/>
      <c r="AD33" s="510"/>
      <c r="AE33" s="510"/>
      <c r="AF33" s="510"/>
      <c r="AG33" s="511"/>
      <c r="AH33" s="521"/>
      <c r="AI33" s="522"/>
      <c r="AJ33" s="522"/>
      <c r="AK33" s="522"/>
      <c r="AL33" s="522"/>
      <c r="AM33" s="523"/>
      <c r="AN33" s="81"/>
      <c r="AO33" s="495"/>
      <c r="AP33" s="496"/>
      <c r="AQ33" s="496"/>
      <c r="AR33" s="496"/>
      <c r="AS33" s="496"/>
      <c r="AT33" s="497"/>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c r="BY33" s="81"/>
      <c r="BZ33" s="81"/>
      <c r="CA33" s="81"/>
      <c r="CB33" s="81"/>
    </row>
    <row r="34" spans="1:80" x14ac:dyDescent="0.25">
      <c r="A34" s="81"/>
      <c r="B34" s="463"/>
      <c r="C34" s="463"/>
      <c r="D34" s="464"/>
      <c r="E34" s="504"/>
      <c r="F34" s="505"/>
      <c r="G34" s="505"/>
      <c r="H34" s="505"/>
      <c r="I34" s="505"/>
      <c r="J34" s="541" t="str">
        <f>IF(AND('Mapa de Riesgos'!$H$49="Baja",'Mapa de Riesgos'!$L$49="Leve"),CONCATENATE("R",'Mapa de Riesgos'!$A$49),"")</f>
        <v/>
      </c>
      <c r="K34" s="539"/>
      <c r="L34" s="539" t="str">
        <f>IF(AND('Mapa de Riesgos'!$H$55="Baja",'Mapa de Riesgos'!$L$55="Leve"),CONCATENATE("R",'Mapa de Riesgos'!$A$55),"")</f>
        <v/>
      </c>
      <c r="M34" s="539"/>
      <c r="N34" s="539" t="str">
        <f>IF(AND('Mapa de Riesgos'!$H$61="Baja",'Mapa de Riesgos'!$L$61="Leve"),CONCATENATE("R",'Mapa de Riesgos'!$A$61),"")</f>
        <v/>
      </c>
      <c r="O34" s="540"/>
      <c r="P34" s="531" t="str">
        <f>IF(AND('Mapa de Riesgos'!$H$49="Baja",'Mapa de Riesgos'!$L$49="Menor"),CONCATENATE("R",'Mapa de Riesgos'!$A$49),"")</f>
        <v/>
      </c>
      <c r="Q34" s="531"/>
      <c r="R34" s="531" t="str">
        <f>IF(AND('Mapa de Riesgos'!$H$55="Baja",'Mapa de Riesgos'!$L$55="Menor"),CONCATENATE("R",'Mapa de Riesgos'!$A$55),"")</f>
        <v/>
      </c>
      <c r="S34" s="531"/>
      <c r="T34" s="531" t="str">
        <f>IF(AND('Mapa de Riesgos'!$H$61="Baja",'Mapa de Riesgos'!$L$61="Menor"),CONCATENATE("R",'Mapa de Riesgos'!$A$61),"")</f>
        <v/>
      </c>
      <c r="U34" s="532"/>
      <c r="V34" s="530" t="str">
        <f>IF(AND('Mapa de Riesgos'!$H$49="Baja",'Mapa de Riesgos'!$L$49="Moderado"),CONCATENATE("R",'Mapa de Riesgos'!$A$49),"")</f>
        <v/>
      </c>
      <c r="W34" s="531"/>
      <c r="X34" s="531" t="str">
        <f>IF(AND('Mapa de Riesgos'!$H$55="Baja",'Mapa de Riesgos'!$L$55="Moderado"),CONCATENATE("R",'Mapa de Riesgos'!$A$55),"")</f>
        <v/>
      </c>
      <c r="Y34" s="531"/>
      <c r="Z34" s="531" t="str">
        <f>IF(AND('Mapa de Riesgos'!$H$61="Baja",'Mapa de Riesgos'!$L$61="Moderado"),CONCATENATE("R",'Mapa de Riesgos'!$A$61),"")</f>
        <v/>
      </c>
      <c r="AA34" s="532"/>
      <c r="AB34" s="514" t="str">
        <f>IF(AND('Mapa de Riesgos'!$H$49="Baja",'Mapa de Riesgos'!$L$49="Mayor"),CONCATENATE("R",'Mapa de Riesgos'!$A$49),"")</f>
        <v/>
      </c>
      <c r="AC34" s="510"/>
      <c r="AD34" s="510" t="str">
        <f>IF(AND('Mapa de Riesgos'!$H$55="Baja",'Mapa de Riesgos'!$L$55="Mayor"),CONCATENATE("R",'Mapa de Riesgos'!$A$55),"")</f>
        <v/>
      </c>
      <c r="AE34" s="510"/>
      <c r="AF34" s="510" t="str">
        <f>IF(AND('Mapa de Riesgos'!$H$61="Baja",'Mapa de Riesgos'!$L$61="Mayor"),CONCATENATE("R",'Mapa de Riesgos'!$A$61),"")</f>
        <v/>
      </c>
      <c r="AG34" s="511"/>
      <c r="AH34" s="521" t="str">
        <f>IF(AND('Mapa de Riesgos'!$H$49="Baja",'Mapa de Riesgos'!$L$49="Catastrófico"),CONCATENATE("R",'Mapa de Riesgos'!$A$49),"")</f>
        <v/>
      </c>
      <c r="AI34" s="522"/>
      <c r="AJ34" s="522" t="str">
        <f>IF(AND('Mapa de Riesgos'!$H$55="Baja",'Mapa de Riesgos'!$L$55="Catastrófico"),CONCATENATE("R",'Mapa de Riesgos'!$A$55),"")</f>
        <v/>
      </c>
      <c r="AK34" s="522"/>
      <c r="AL34" s="522" t="str">
        <f>IF(AND('Mapa de Riesgos'!$H$61="Baja",'Mapa de Riesgos'!$L$61="Catastrófico"),CONCATENATE("R",'Mapa de Riesgos'!$A$61),"")</f>
        <v/>
      </c>
      <c r="AM34" s="523"/>
      <c r="AN34" s="81"/>
      <c r="AO34" s="495"/>
      <c r="AP34" s="496"/>
      <c r="AQ34" s="496"/>
      <c r="AR34" s="496"/>
      <c r="AS34" s="496"/>
      <c r="AT34" s="497"/>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row>
    <row r="35" spans="1:80" x14ac:dyDescent="0.25">
      <c r="A35" s="81"/>
      <c r="B35" s="463"/>
      <c r="C35" s="463"/>
      <c r="D35" s="464"/>
      <c r="E35" s="504"/>
      <c r="F35" s="505"/>
      <c r="G35" s="505"/>
      <c r="H35" s="505"/>
      <c r="I35" s="505"/>
      <c r="J35" s="541"/>
      <c r="K35" s="539"/>
      <c r="L35" s="539"/>
      <c r="M35" s="539"/>
      <c r="N35" s="539"/>
      <c r="O35" s="540"/>
      <c r="P35" s="531"/>
      <c r="Q35" s="531"/>
      <c r="R35" s="531"/>
      <c r="S35" s="531"/>
      <c r="T35" s="531"/>
      <c r="U35" s="532"/>
      <c r="V35" s="530"/>
      <c r="W35" s="531"/>
      <c r="X35" s="531"/>
      <c r="Y35" s="531"/>
      <c r="Z35" s="531"/>
      <c r="AA35" s="532"/>
      <c r="AB35" s="514"/>
      <c r="AC35" s="510"/>
      <c r="AD35" s="510"/>
      <c r="AE35" s="510"/>
      <c r="AF35" s="510"/>
      <c r="AG35" s="511"/>
      <c r="AH35" s="521"/>
      <c r="AI35" s="522"/>
      <c r="AJ35" s="522"/>
      <c r="AK35" s="522"/>
      <c r="AL35" s="522"/>
      <c r="AM35" s="523"/>
      <c r="AN35" s="81"/>
      <c r="AO35" s="495"/>
      <c r="AP35" s="496"/>
      <c r="AQ35" s="496"/>
      <c r="AR35" s="496"/>
      <c r="AS35" s="496"/>
      <c r="AT35" s="497"/>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c r="BY35" s="81"/>
      <c r="BZ35" s="81"/>
      <c r="CA35" s="81"/>
      <c r="CB35" s="81"/>
    </row>
    <row r="36" spans="1:80" x14ac:dyDescent="0.25">
      <c r="A36" s="81"/>
      <c r="B36" s="463"/>
      <c r="C36" s="463"/>
      <c r="D36" s="464"/>
      <c r="E36" s="504"/>
      <c r="F36" s="505"/>
      <c r="G36" s="505"/>
      <c r="H36" s="505"/>
      <c r="I36" s="505"/>
      <c r="J36" s="541" t="str">
        <f>IF(AND('Mapa de Riesgos'!$H$67="Baja",'Mapa de Riesgos'!$L$67="Leve"),CONCATENATE("R",'Mapa de Riesgos'!$A$67),"")</f>
        <v/>
      </c>
      <c r="K36" s="539"/>
      <c r="L36" s="539" t="str">
        <f>IF(AND('Mapa de Riesgos'!$H$73="Baja",'Mapa de Riesgos'!$L$73="Leve"),CONCATENATE("R",'Mapa de Riesgos'!$A$73),"")</f>
        <v/>
      </c>
      <c r="M36" s="539"/>
      <c r="N36" s="539" t="str">
        <f>IF(AND('Mapa de Riesgos'!$H$79="Baja",'Mapa de Riesgos'!$L$79="Leve"),CONCATENATE("R",'Mapa de Riesgos'!$A$79),"")</f>
        <v/>
      </c>
      <c r="O36" s="540"/>
      <c r="P36" s="531" t="str">
        <f>IF(AND('Mapa de Riesgos'!$H$67="Baja",'Mapa de Riesgos'!$L$67="Menor"),CONCATENATE("R",'Mapa de Riesgos'!$A$67),"")</f>
        <v/>
      </c>
      <c r="Q36" s="531"/>
      <c r="R36" s="531" t="str">
        <f>IF(AND('Mapa de Riesgos'!$H$73="Baja",'Mapa de Riesgos'!$L$73="Menor"),CONCATENATE("R",'Mapa de Riesgos'!$A$73),"")</f>
        <v/>
      </c>
      <c r="S36" s="531"/>
      <c r="T36" s="531" t="str">
        <f>IF(AND('Mapa de Riesgos'!$H$79="Baja",'Mapa de Riesgos'!$L$79="Menor"),CONCATENATE("R",'Mapa de Riesgos'!$A$79),"")</f>
        <v/>
      </c>
      <c r="U36" s="532"/>
      <c r="V36" s="530" t="str">
        <f>IF(AND('Mapa de Riesgos'!$H$67="Baja",'Mapa de Riesgos'!$L$67="Moderado"),CONCATENATE("R",'Mapa de Riesgos'!$A$67),"")</f>
        <v/>
      </c>
      <c r="W36" s="531"/>
      <c r="X36" s="531" t="str">
        <f>IF(AND('Mapa de Riesgos'!$H$73="Baja",'Mapa de Riesgos'!$L$73="Moderado"),CONCATENATE("R",'Mapa de Riesgos'!$A$73),"")</f>
        <v/>
      </c>
      <c r="Y36" s="531"/>
      <c r="Z36" s="531" t="str">
        <f>IF(AND('Mapa de Riesgos'!$H$79="Baja",'Mapa de Riesgos'!$L$79="Moderado"),CONCATENATE("R",'Mapa de Riesgos'!$A$79),"")</f>
        <v/>
      </c>
      <c r="AA36" s="532"/>
      <c r="AB36" s="514" t="str">
        <f>IF(AND('Mapa de Riesgos'!$H$67="Baja",'Mapa de Riesgos'!$L$67="Mayor"),CONCATENATE("R",'Mapa de Riesgos'!$A$67),"")</f>
        <v/>
      </c>
      <c r="AC36" s="510"/>
      <c r="AD36" s="510" t="str">
        <f>IF(AND('Mapa de Riesgos'!$H$73="Baja",'Mapa de Riesgos'!$L$73="Mayor"),CONCATENATE("R",'Mapa de Riesgos'!$A$73),"")</f>
        <v/>
      </c>
      <c r="AE36" s="510"/>
      <c r="AF36" s="510" t="str">
        <f>IF(AND('Mapa de Riesgos'!$H$79="Baja",'Mapa de Riesgos'!$L$79="Mayor"),CONCATENATE("R",'Mapa de Riesgos'!$A$79),"")</f>
        <v/>
      </c>
      <c r="AG36" s="511"/>
      <c r="AH36" s="521" t="str">
        <f>IF(AND('Mapa de Riesgos'!$H$67="Baja",'Mapa de Riesgos'!$L$67="Catastrófico"),CONCATENATE("R",'Mapa de Riesgos'!$A$67),"")</f>
        <v/>
      </c>
      <c r="AI36" s="522"/>
      <c r="AJ36" s="522" t="str">
        <f>IF(AND('Mapa de Riesgos'!$H$73="Baja",'Mapa de Riesgos'!$L$73="Catastrófico"),CONCATENATE("R",'Mapa de Riesgos'!$A$73),"")</f>
        <v/>
      </c>
      <c r="AK36" s="522"/>
      <c r="AL36" s="522" t="str">
        <f>IF(AND('Mapa de Riesgos'!$H$79="Baja",'Mapa de Riesgos'!$L$79="Catastrófico"),CONCATENATE("R",'Mapa de Riesgos'!$A$79),"")</f>
        <v/>
      </c>
      <c r="AM36" s="523"/>
      <c r="AN36" s="81"/>
      <c r="AO36" s="495"/>
      <c r="AP36" s="496"/>
      <c r="AQ36" s="496"/>
      <c r="AR36" s="496"/>
      <c r="AS36" s="496"/>
      <c r="AT36" s="497"/>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c r="BY36" s="81"/>
      <c r="BZ36" s="81"/>
      <c r="CA36" s="81"/>
      <c r="CB36" s="81"/>
    </row>
    <row r="37" spans="1:80" ht="15.75" thickBot="1" x14ac:dyDescent="0.3">
      <c r="A37" s="81"/>
      <c r="B37" s="463"/>
      <c r="C37" s="463"/>
      <c r="D37" s="464"/>
      <c r="E37" s="507"/>
      <c r="F37" s="508"/>
      <c r="G37" s="508"/>
      <c r="H37" s="508"/>
      <c r="I37" s="508"/>
      <c r="J37" s="542"/>
      <c r="K37" s="543"/>
      <c r="L37" s="543"/>
      <c r="M37" s="543"/>
      <c r="N37" s="543"/>
      <c r="O37" s="544"/>
      <c r="P37" s="534"/>
      <c r="Q37" s="534"/>
      <c r="R37" s="534"/>
      <c r="S37" s="534"/>
      <c r="T37" s="534"/>
      <c r="U37" s="535"/>
      <c r="V37" s="533"/>
      <c r="W37" s="534"/>
      <c r="X37" s="534"/>
      <c r="Y37" s="534"/>
      <c r="Z37" s="534"/>
      <c r="AA37" s="535"/>
      <c r="AB37" s="518"/>
      <c r="AC37" s="519"/>
      <c r="AD37" s="519"/>
      <c r="AE37" s="519"/>
      <c r="AF37" s="519"/>
      <c r="AG37" s="520"/>
      <c r="AH37" s="524"/>
      <c r="AI37" s="525"/>
      <c r="AJ37" s="525"/>
      <c r="AK37" s="525"/>
      <c r="AL37" s="525"/>
      <c r="AM37" s="526"/>
      <c r="AN37" s="81"/>
      <c r="AO37" s="498"/>
      <c r="AP37" s="499"/>
      <c r="AQ37" s="499"/>
      <c r="AR37" s="499"/>
      <c r="AS37" s="499"/>
      <c r="AT37" s="500"/>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row>
    <row r="38" spans="1:80" x14ac:dyDescent="0.25">
      <c r="A38" s="81"/>
      <c r="B38" s="463"/>
      <c r="C38" s="463"/>
      <c r="D38" s="464"/>
      <c r="E38" s="501" t="s">
        <v>173</v>
      </c>
      <c r="F38" s="502"/>
      <c r="G38" s="502"/>
      <c r="H38" s="502"/>
      <c r="I38" s="503"/>
      <c r="J38" s="545" t="str">
        <f>IF(AND('Mapa de Riesgos'!$H$12="Muy Baja",'Mapa de Riesgos'!$L$12="Leve"),CONCATENATE("R",'Mapa de Riesgos'!$A$12),"")</f>
        <v/>
      </c>
      <c r="K38" s="546"/>
      <c r="L38" s="546" t="str">
        <f>IF(AND('Mapa de Riesgos'!$H$19="Muy Baja",'Mapa de Riesgos'!$L$19="Leve"),CONCATENATE("R",'Mapa de Riesgos'!$A$19),"")</f>
        <v/>
      </c>
      <c r="M38" s="546"/>
      <c r="N38" s="546" t="str">
        <f>IF(AND('Mapa de Riesgos'!$H$25="Muy Baja",'Mapa de Riesgos'!$L$25="Leve"),CONCATENATE("R",'Mapa de Riesgos'!$A$25),"")</f>
        <v/>
      </c>
      <c r="O38" s="547"/>
      <c r="P38" s="545" t="str">
        <f>IF(AND('Mapa de Riesgos'!$H$12="Muy Baja",'Mapa de Riesgos'!$L$12="Menor"),CONCATENATE("R",'Mapa de Riesgos'!$A$12),"")</f>
        <v/>
      </c>
      <c r="Q38" s="546"/>
      <c r="R38" s="546" t="str">
        <f>IF(AND('Mapa de Riesgos'!$H$19="Muy Baja",'Mapa de Riesgos'!$L$19="Menor"),CONCATENATE("R",'Mapa de Riesgos'!$A$19),"")</f>
        <v/>
      </c>
      <c r="S38" s="546"/>
      <c r="T38" s="546" t="str">
        <f>IF(AND('Mapa de Riesgos'!$H$25="Muy Baja",'Mapa de Riesgos'!$L$25="Menor"),CONCATENATE("R",'Mapa de Riesgos'!$A$25),"")</f>
        <v/>
      </c>
      <c r="U38" s="547"/>
      <c r="V38" s="536" t="str">
        <f>IF(AND('Mapa de Riesgos'!$H$12="Muy Baja",'Mapa de Riesgos'!$L$12="Moderado"),CONCATENATE("R",'Mapa de Riesgos'!$A$12),"")</f>
        <v/>
      </c>
      <c r="W38" s="537"/>
      <c r="X38" s="537" t="str">
        <f>IF(AND('Mapa de Riesgos'!$H$19="Muy Baja",'Mapa de Riesgos'!$L$19="Moderado"),CONCATENATE("R",'Mapa de Riesgos'!$A$19),"")</f>
        <v/>
      </c>
      <c r="Y38" s="537"/>
      <c r="Z38" s="537" t="str">
        <f>IF(AND('Mapa de Riesgos'!$H$25="Muy Baja",'Mapa de Riesgos'!$L$25="Moderado"),CONCATENATE("R",'Mapa de Riesgos'!$A$25),"")</f>
        <v/>
      </c>
      <c r="AA38" s="538"/>
      <c r="AB38" s="512" t="str">
        <f>IF(AND('Mapa de Riesgos'!$H$12="Muy Baja",'Mapa de Riesgos'!$L$12="Mayor"),CONCATENATE("R",'Mapa de Riesgos'!$A$12),"")</f>
        <v/>
      </c>
      <c r="AC38" s="513"/>
      <c r="AD38" s="513" t="str">
        <f>IF(AND('Mapa de Riesgos'!$H$19="Muy Baja",'Mapa de Riesgos'!$L$19="Mayor"),CONCATENATE("R",'Mapa de Riesgos'!$A$19),"")</f>
        <v/>
      </c>
      <c r="AE38" s="513"/>
      <c r="AF38" s="513" t="str">
        <f>IF(AND('Mapa de Riesgos'!$H$25="Muy Baja",'Mapa de Riesgos'!$L$25="Mayor"),CONCATENATE("R",'Mapa de Riesgos'!$A$25),"")</f>
        <v/>
      </c>
      <c r="AG38" s="515"/>
      <c r="AH38" s="527" t="str">
        <f>IF(AND('Mapa de Riesgos'!$H$12="Muy Baja",'Mapa de Riesgos'!$L$12="Catastrófico"),CONCATENATE("R",'Mapa de Riesgos'!$A$12),"")</f>
        <v/>
      </c>
      <c r="AI38" s="528"/>
      <c r="AJ38" s="528" t="str">
        <f>IF(AND('Mapa de Riesgos'!$H$19="Muy Baja",'Mapa de Riesgos'!$L$19="Catastrófico"),CONCATENATE("R",'Mapa de Riesgos'!$A$19),"")</f>
        <v/>
      </c>
      <c r="AK38" s="528"/>
      <c r="AL38" s="528" t="str">
        <f>IF(AND('Mapa de Riesgos'!$H$25="Muy Baja",'Mapa de Riesgos'!$L$25="Catastrófico"),CONCATENATE("R",'Mapa de Riesgos'!$A$25),"")</f>
        <v/>
      </c>
      <c r="AM38" s="529"/>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row>
    <row r="39" spans="1:80" x14ac:dyDescent="0.25">
      <c r="A39" s="81"/>
      <c r="B39" s="463"/>
      <c r="C39" s="463"/>
      <c r="D39" s="464"/>
      <c r="E39" s="504"/>
      <c r="F39" s="505"/>
      <c r="G39" s="505"/>
      <c r="H39" s="505"/>
      <c r="I39" s="506"/>
      <c r="J39" s="541"/>
      <c r="K39" s="539"/>
      <c r="L39" s="539"/>
      <c r="M39" s="539"/>
      <c r="N39" s="539"/>
      <c r="O39" s="540"/>
      <c r="P39" s="541"/>
      <c r="Q39" s="539"/>
      <c r="R39" s="539"/>
      <c r="S39" s="539"/>
      <c r="T39" s="539"/>
      <c r="U39" s="540"/>
      <c r="V39" s="530"/>
      <c r="W39" s="531"/>
      <c r="X39" s="531"/>
      <c r="Y39" s="531"/>
      <c r="Z39" s="531"/>
      <c r="AA39" s="532"/>
      <c r="AB39" s="514"/>
      <c r="AC39" s="510"/>
      <c r="AD39" s="510"/>
      <c r="AE39" s="510"/>
      <c r="AF39" s="510"/>
      <c r="AG39" s="511"/>
      <c r="AH39" s="521"/>
      <c r="AI39" s="522"/>
      <c r="AJ39" s="522"/>
      <c r="AK39" s="522"/>
      <c r="AL39" s="522"/>
      <c r="AM39" s="523"/>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row>
    <row r="40" spans="1:80" x14ac:dyDescent="0.25">
      <c r="A40" s="81"/>
      <c r="B40" s="463"/>
      <c r="C40" s="463"/>
      <c r="D40" s="464"/>
      <c r="E40" s="504"/>
      <c r="F40" s="505"/>
      <c r="G40" s="505"/>
      <c r="H40" s="505"/>
      <c r="I40" s="506"/>
      <c r="J40" s="541" t="str">
        <f>IF(AND('Mapa de Riesgos'!$H$31="Muy Baja",'Mapa de Riesgos'!$L$31="Leve"),CONCATENATE("R",'Mapa de Riesgos'!$A$31),"")</f>
        <v/>
      </c>
      <c r="K40" s="539"/>
      <c r="L40" s="539" t="str">
        <f>IF(AND('Mapa de Riesgos'!$H$37="Muy Baja",'Mapa de Riesgos'!$L$37="Leve"),CONCATENATE("R",'Mapa de Riesgos'!$A$37),"")</f>
        <v/>
      </c>
      <c r="M40" s="539"/>
      <c r="N40" s="539" t="str">
        <f>IF(AND('Mapa de Riesgos'!$H$43="Muy Baja",'Mapa de Riesgos'!$L$43="Leve"),CONCATENATE("R",'Mapa de Riesgos'!$A$43),"")</f>
        <v/>
      </c>
      <c r="O40" s="540"/>
      <c r="P40" s="541" t="str">
        <f>IF(AND('Mapa de Riesgos'!$H$31="Muy Baja",'Mapa de Riesgos'!$L$31="Menor"),CONCATENATE("R",'Mapa de Riesgos'!$A$31),"")</f>
        <v/>
      </c>
      <c r="Q40" s="539"/>
      <c r="R40" s="539" t="str">
        <f>IF(AND('Mapa de Riesgos'!$H$37="Muy Baja",'Mapa de Riesgos'!$L$37="Menor"),CONCATENATE("R",'Mapa de Riesgos'!$A$37),"")</f>
        <v/>
      </c>
      <c r="S40" s="539"/>
      <c r="T40" s="539" t="str">
        <f>IF(AND('Mapa de Riesgos'!$H$43="Muy Baja",'Mapa de Riesgos'!$L$43="Menor"),CONCATENATE("R",'Mapa de Riesgos'!$A$43),"")</f>
        <v/>
      </c>
      <c r="U40" s="540"/>
      <c r="V40" s="530" t="str">
        <f>IF(AND('Mapa de Riesgos'!$H$31="Muy Baja",'Mapa de Riesgos'!$L$31="Moderado"),CONCATENATE("R",'Mapa de Riesgos'!$A$31),"")</f>
        <v/>
      </c>
      <c r="W40" s="531"/>
      <c r="X40" s="531" t="str">
        <f>IF(AND('Mapa de Riesgos'!$H$37="Muy Baja",'Mapa de Riesgos'!$L$37="Moderado"),CONCATENATE("R",'Mapa de Riesgos'!$A$37),"")</f>
        <v/>
      </c>
      <c r="Y40" s="531"/>
      <c r="Z40" s="531" t="str">
        <f>IF(AND('Mapa de Riesgos'!$H$43="Muy Baja",'Mapa de Riesgos'!$L$43="Moderado"),CONCATENATE("R",'Mapa de Riesgos'!$A$43),"")</f>
        <v/>
      </c>
      <c r="AA40" s="532"/>
      <c r="AB40" s="514" t="str">
        <f>IF(AND('Mapa de Riesgos'!$H$31="Muy Baja",'Mapa de Riesgos'!$L$31="Mayor"),CONCATENATE("R",'Mapa de Riesgos'!$A$31),"")</f>
        <v/>
      </c>
      <c r="AC40" s="510"/>
      <c r="AD40" s="510" t="str">
        <f>IF(AND('Mapa de Riesgos'!$H$37="Muy Baja",'Mapa de Riesgos'!$L$37="Mayor"),CONCATENATE("R",'Mapa de Riesgos'!$A$37),"")</f>
        <v/>
      </c>
      <c r="AE40" s="510"/>
      <c r="AF40" s="510" t="str">
        <f>IF(AND('Mapa de Riesgos'!$H$43="Muy Baja",'Mapa de Riesgos'!$L$43="Mayor"),CONCATENATE("R",'Mapa de Riesgos'!$A$43),"")</f>
        <v/>
      </c>
      <c r="AG40" s="511"/>
      <c r="AH40" s="521" t="str">
        <f>IF(AND('Mapa de Riesgos'!$H$31="Muy Baja",'Mapa de Riesgos'!$L$31="Catastrófico"),CONCATENATE("R",'Mapa de Riesgos'!$A$31),"")</f>
        <v/>
      </c>
      <c r="AI40" s="522"/>
      <c r="AJ40" s="522" t="str">
        <f>IF(AND('Mapa de Riesgos'!$H$37="Muy Baja",'Mapa de Riesgos'!$L$37="Catastrófico"),CONCATENATE("R",'Mapa de Riesgos'!$A$37),"")</f>
        <v/>
      </c>
      <c r="AK40" s="522"/>
      <c r="AL40" s="522" t="str">
        <f>IF(AND('Mapa de Riesgos'!$H$43="Muy Baja",'Mapa de Riesgos'!$L$43="Catastrófico"),CONCATENATE("R",'Mapa de Riesgos'!$A$43),"")</f>
        <v/>
      </c>
      <c r="AM40" s="523"/>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row>
    <row r="41" spans="1:80" x14ac:dyDescent="0.25">
      <c r="A41" s="81"/>
      <c r="B41" s="463"/>
      <c r="C41" s="463"/>
      <c r="D41" s="464"/>
      <c r="E41" s="504"/>
      <c r="F41" s="505"/>
      <c r="G41" s="505"/>
      <c r="H41" s="505"/>
      <c r="I41" s="506"/>
      <c r="J41" s="541"/>
      <c r="K41" s="539"/>
      <c r="L41" s="539"/>
      <c r="M41" s="539"/>
      <c r="N41" s="539"/>
      <c r="O41" s="540"/>
      <c r="P41" s="541"/>
      <c r="Q41" s="539"/>
      <c r="R41" s="539"/>
      <c r="S41" s="539"/>
      <c r="T41" s="539"/>
      <c r="U41" s="540"/>
      <c r="V41" s="530"/>
      <c r="W41" s="531"/>
      <c r="X41" s="531"/>
      <c r="Y41" s="531"/>
      <c r="Z41" s="531"/>
      <c r="AA41" s="532"/>
      <c r="AB41" s="514"/>
      <c r="AC41" s="510"/>
      <c r="AD41" s="510"/>
      <c r="AE41" s="510"/>
      <c r="AF41" s="510"/>
      <c r="AG41" s="511"/>
      <c r="AH41" s="521"/>
      <c r="AI41" s="522"/>
      <c r="AJ41" s="522"/>
      <c r="AK41" s="522"/>
      <c r="AL41" s="522"/>
      <c r="AM41" s="523"/>
      <c r="AN41" s="81"/>
      <c r="AO41" s="81"/>
      <c r="AP41" s="81"/>
      <c r="AQ41" s="81"/>
      <c r="AR41" s="81"/>
      <c r="AS41" s="81"/>
      <c r="AT41" s="81"/>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c r="BY41" s="81"/>
      <c r="BZ41" s="81"/>
      <c r="CA41" s="81"/>
      <c r="CB41" s="81"/>
    </row>
    <row r="42" spans="1:80" x14ac:dyDescent="0.25">
      <c r="A42" s="81"/>
      <c r="B42" s="463"/>
      <c r="C42" s="463"/>
      <c r="D42" s="464"/>
      <c r="E42" s="504"/>
      <c r="F42" s="505"/>
      <c r="G42" s="505"/>
      <c r="H42" s="505"/>
      <c r="I42" s="506"/>
      <c r="J42" s="541" t="str">
        <f>IF(AND('Mapa de Riesgos'!$H$49="Muy Baja",'Mapa de Riesgos'!$L$49="Leve"),CONCATENATE("R",'Mapa de Riesgos'!$A$49),"")</f>
        <v/>
      </c>
      <c r="K42" s="539"/>
      <c r="L42" s="539" t="str">
        <f>IF(AND('Mapa de Riesgos'!$H$55="Muy Baja",'Mapa de Riesgos'!$L$55="Leve"),CONCATENATE("R",'Mapa de Riesgos'!$A$55),"")</f>
        <v/>
      </c>
      <c r="M42" s="539"/>
      <c r="N42" s="539" t="str">
        <f>IF(AND('Mapa de Riesgos'!$H$61="Muy Baja",'Mapa de Riesgos'!$L$61="Leve"),CONCATENATE("R",'Mapa de Riesgos'!$A$61),"")</f>
        <v/>
      </c>
      <c r="O42" s="540"/>
      <c r="P42" s="541" t="str">
        <f>IF(AND('Mapa de Riesgos'!$H$49="Muy Baja",'Mapa de Riesgos'!$L$49="Menor"),CONCATENATE("R",'Mapa de Riesgos'!$A$49),"")</f>
        <v/>
      </c>
      <c r="Q42" s="539"/>
      <c r="R42" s="539" t="str">
        <f>IF(AND('Mapa de Riesgos'!$H$55="Muy Baja",'Mapa de Riesgos'!$L$55="Menor"),CONCATENATE("R",'Mapa de Riesgos'!$A$55),"")</f>
        <v/>
      </c>
      <c r="S42" s="539"/>
      <c r="T42" s="539" t="str">
        <f>IF(AND('Mapa de Riesgos'!$H$61="Muy Baja",'Mapa de Riesgos'!$L$61="Menor"),CONCATENATE("R",'Mapa de Riesgos'!$A$61),"")</f>
        <v/>
      </c>
      <c r="U42" s="540"/>
      <c r="V42" s="530" t="str">
        <f>IF(AND('Mapa de Riesgos'!$H$49="Muy Baja",'Mapa de Riesgos'!$L$49="Moderado"),CONCATENATE("R",'Mapa de Riesgos'!$A$49),"")</f>
        <v/>
      </c>
      <c r="W42" s="531"/>
      <c r="X42" s="531" t="str">
        <f>IF(AND('Mapa de Riesgos'!$H$55="Muy Baja",'Mapa de Riesgos'!$L$55="Moderado"),CONCATENATE("R",'Mapa de Riesgos'!$A$55),"")</f>
        <v/>
      </c>
      <c r="Y42" s="531"/>
      <c r="Z42" s="531" t="str">
        <f>IF(AND('Mapa de Riesgos'!$H$61="Muy Baja",'Mapa de Riesgos'!$L$61="Moderado"),CONCATENATE("R",'Mapa de Riesgos'!$A$61),"")</f>
        <v/>
      </c>
      <c r="AA42" s="532"/>
      <c r="AB42" s="514" t="str">
        <f>IF(AND('Mapa de Riesgos'!$H$49="Muy Baja",'Mapa de Riesgos'!$L$49="Mayor"),CONCATENATE("R",'Mapa de Riesgos'!$A$49),"")</f>
        <v/>
      </c>
      <c r="AC42" s="510"/>
      <c r="AD42" s="510" t="str">
        <f>IF(AND('Mapa de Riesgos'!$H$55="Muy Baja",'Mapa de Riesgos'!$L$55="Mayor"),CONCATENATE("R",'Mapa de Riesgos'!$A$55),"")</f>
        <v/>
      </c>
      <c r="AE42" s="510"/>
      <c r="AF42" s="510" t="str">
        <f>IF(AND('Mapa de Riesgos'!$H$61="Muy Baja",'Mapa de Riesgos'!$L$61="Mayor"),CONCATENATE("R",'Mapa de Riesgos'!$A$61),"")</f>
        <v/>
      </c>
      <c r="AG42" s="511"/>
      <c r="AH42" s="521" t="str">
        <f>IF(AND('Mapa de Riesgos'!$H$49="Muy Baja",'Mapa de Riesgos'!$L$49="Catastrófico"),CONCATENATE("R",'Mapa de Riesgos'!$A$49),"")</f>
        <v/>
      </c>
      <c r="AI42" s="522"/>
      <c r="AJ42" s="522" t="str">
        <f>IF(AND('Mapa de Riesgos'!$H$55="Muy Baja",'Mapa de Riesgos'!$L$55="Catastrófico"),CONCATENATE("R",'Mapa de Riesgos'!$A$55),"")</f>
        <v/>
      </c>
      <c r="AK42" s="522"/>
      <c r="AL42" s="522" t="str">
        <f>IF(AND('Mapa de Riesgos'!$H$61="Muy Baja",'Mapa de Riesgos'!$L$61="Catastrófico"),CONCATENATE("R",'Mapa de Riesgos'!$A$61),"")</f>
        <v/>
      </c>
      <c r="AM42" s="523"/>
      <c r="AN42" s="81"/>
      <c r="AO42" s="81"/>
      <c r="AP42" s="81"/>
      <c r="AQ42" s="81"/>
      <c r="AR42" s="81"/>
      <c r="AS42" s="81"/>
      <c r="AT42" s="81"/>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c r="BY42" s="81"/>
      <c r="BZ42" s="81"/>
      <c r="CA42" s="81"/>
      <c r="CB42" s="81"/>
    </row>
    <row r="43" spans="1:80" x14ac:dyDescent="0.25">
      <c r="A43" s="81"/>
      <c r="B43" s="463"/>
      <c r="C43" s="463"/>
      <c r="D43" s="464"/>
      <c r="E43" s="504"/>
      <c r="F43" s="505"/>
      <c r="G43" s="505"/>
      <c r="H43" s="505"/>
      <c r="I43" s="506"/>
      <c r="J43" s="541"/>
      <c r="K43" s="539"/>
      <c r="L43" s="539"/>
      <c r="M43" s="539"/>
      <c r="N43" s="539"/>
      <c r="O43" s="540"/>
      <c r="P43" s="541"/>
      <c r="Q43" s="539"/>
      <c r="R43" s="539"/>
      <c r="S43" s="539"/>
      <c r="T43" s="539"/>
      <c r="U43" s="540"/>
      <c r="V43" s="530"/>
      <c r="W43" s="531"/>
      <c r="X43" s="531"/>
      <c r="Y43" s="531"/>
      <c r="Z43" s="531"/>
      <c r="AA43" s="532"/>
      <c r="AB43" s="514"/>
      <c r="AC43" s="510"/>
      <c r="AD43" s="510"/>
      <c r="AE43" s="510"/>
      <c r="AF43" s="510"/>
      <c r="AG43" s="511"/>
      <c r="AH43" s="521"/>
      <c r="AI43" s="522"/>
      <c r="AJ43" s="522"/>
      <c r="AK43" s="522"/>
      <c r="AL43" s="522"/>
      <c r="AM43" s="523"/>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row>
    <row r="44" spans="1:80" x14ac:dyDescent="0.25">
      <c r="A44" s="81"/>
      <c r="B44" s="463"/>
      <c r="C44" s="463"/>
      <c r="D44" s="464"/>
      <c r="E44" s="504"/>
      <c r="F44" s="505"/>
      <c r="G44" s="505"/>
      <c r="H44" s="505"/>
      <c r="I44" s="506"/>
      <c r="J44" s="541" t="str">
        <f>IF(AND('Mapa de Riesgos'!$H$67="Muy Baja",'Mapa de Riesgos'!$L$67="Leve"),CONCATENATE("R",'Mapa de Riesgos'!$A$67),"")</f>
        <v/>
      </c>
      <c r="K44" s="539"/>
      <c r="L44" s="539" t="str">
        <f>IF(AND('Mapa de Riesgos'!$H$73="Muy Baja",'Mapa de Riesgos'!$L$73="Leve"),CONCATENATE("R",'Mapa de Riesgos'!$A$73),"")</f>
        <v/>
      </c>
      <c r="M44" s="539"/>
      <c r="N44" s="539" t="str">
        <f>IF(AND('Mapa de Riesgos'!$H$79="Muy Baja",'Mapa de Riesgos'!$L$79="Leve"),CONCATENATE("R",'Mapa de Riesgos'!$A$79),"")</f>
        <v/>
      </c>
      <c r="O44" s="540"/>
      <c r="P44" s="541" t="str">
        <f>IF(AND('Mapa de Riesgos'!$H$67="Muy Baja",'Mapa de Riesgos'!$L$67="Menor"),CONCATENATE("R",'Mapa de Riesgos'!$A$67),"")</f>
        <v/>
      </c>
      <c r="Q44" s="539"/>
      <c r="R44" s="539" t="str">
        <f>IF(AND('Mapa de Riesgos'!$H$73="Muy Baja",'Mapa de Riesgos'!$L$73="Menor"),CONCATENATE("R",'Mapa de Riesgos'!$A$73),"")</f>
        <v/>
      </c>
      <c r="S44" s="539"/>
      <c r="T44" s="539" t="str">
        <f>IF(AND('Mapa de Riesgos'!$H$79="Muy Baja",'Mapa de Riesgos'!$L$79="Menor"),CONCATENATE("R",'Mapa de Riesgos'!$A$79),"")</f>
        <v/>
      </c>
      <c r="U44" s="540"/>
      <c r="V44" s="530" t="str">
        <f>IF(AND('Mapa de Riesgos'!$H$67="Muy Baja",'Mapa de Riesgos'!$L$67="Moderado"),CONCATENATE("R",'Mapa de Riesgos'!$A$67),"")</f>
        <v/>
      </c>
      <c r="W44" s="531"/>
      <c r="X44" s="531" t="str">
        <f>IF(AND('Mapa de Riesgos'!$H$73="Muy Baja",'Mapa de Riesgos'!$L$73="Moderado"),CONCATENATE("R",'Mapa de Riesgos'!$A$73),"")</f>
        <v/>
      </c>
      <c r="Y44" s="531"/>
      <c r="Z44" s="531" t="str">
        <f>IF(AND('Mapa de Riesgos'!$H$79="Muy Baja",'Mapa de Riesgos'!$L$79="Moderado"),CONCATENATE("R",'Mapa de Riesgos'!$A$79),"")</f>
        <v/>
      </c>
      <c r="AA44" s="532"/>
      <c r="AB44" s="514" t="str">
        <f>IF(AND('Mapa de Riesgos'!$H$67="Muy Baja",'Mapa de Riesgos'!$L$67="Mayor"),CONCATENATE("R",'Mapa de Riesgos'!$A$67),"")</f>
        <v/>
      </c>
      <c r="AC44" s="510"/>
      <c r="AD44" s="510" t="str">
        <f>IF(AND('Mapa de Riesgos'!$H$73="Muy Baja",'Mapa de Riesgos'!$L$73="Mayor"),CONCATENATE("R",'Mapa de Riesgos'!$A$73),"")</f>
        <v/>
      </c>
      <c r="AE44" s="510"/>
      <c r="AF44" s="510" t="str">
        <f>IF(AND('Mapa de Riesgos'!$H$79="Muy Baja",'Mapa de Riesgos'!$L$79="Mayor"),CONCATENATE("R",'Mapa de Riesgos'!$A$79),"")</f>
        <v/>
      </c>
      <c r="AG44" s="511"/>
      <c r="AH44" s="521" t="str">
        <f>IF(AND('Mapa de Riesgos'!$H$67="Muy Baja",'Mapa de Riesgos'!$L$67="Catastrófico"),CONCATENATE("R",'Mapa de Riesgos'!$A$67),"")</f>
        <v/>
      </c>
      <c r="AI44" s="522"/>
      <c r="AJ44" s="522" t="str">
        <f>IF(AND('Mapa de Riesgos'!$H$73="Muy Baja",'Mapa de Riesgos'!$L$73="Catastrófico"),CONCATENATE("R",'Mapa de Riesgos'!$A$73),"")</f>
        <v/>
      </c>
      <c r="AK44" s="522"/>
      <c r="AL44" s="522" t="str">
        <f>IF(AND('Mapa de Riesgos'!$H$79="Muy Baja",'Mapa de Riesgos'!$L$79="Catastrófico"),CONCATENATE("R",'Mapa de Riesgos'!$A$79),"")</f>
        <v/>
      </c>
      <c r="AM44" s="523"/>
      <c r="AN44" s="81"/>
      <c r="AO44" s="81"/>
      <c r="AP44" s="81"/>
      <c r="AQ44" s="81"/>
      <c r="AR44" s="81"/>
      <c r="AS44" s="81"/>
      <c r="AT44" s="81"/>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c r="BY44" s="81"/>
      <c r="BZ44" s="81"/>
      <c r="CA44" s="81"/>
      <c r="CB44" s="81"/>
    </row>
    <row r="45" spans="1:80" ht="15.75" thickBot="1" x14ac:dyDescent="0.3">
      <c r="A45" s="81"/>
      <c r="B45" s="463"/>
      <c r="C45" s="463"/>
      <c r="D45" s="464"/>
      <c r="E45" s="507"/>
      <c r="F45" s="508"/>
      <c r="G45" s="508"/>
      <c r="H45" s="508"/>
      <c r="I45" s="509"/>
      <c r="J45" s="542"/>
      <c r="K45" s="543"/>
      <c r="L45" s="543"/>
      <c r="M45" s="543"/>
      <c r="N45" s="543"/>
      <c r="O45" s="544"/>
      <c r="P45" s="542"/>
      <c r="Q45" s="543"/>
      <c r="R45" s="543"/>
      <c r="S45" s="543"/>
      <c r="T45" s="543"/>
      <c r="U45" s="544"/>
      <c r="V45" s="533"/>
      <c r="W45" s="534"/>
      <c r="X45" s="534"/>
      <c r="Y45" s="534"/>
      <c r="Z45" s="534"/>
      <c r="AA45" s="535"/>
      <c r="AB45" s="518"/>
      <c r="AC45" s="519"/>
      <c r="AD45" s="519"/>
      <c r="AE45" s="519"/>
      <c r="AF45" s="519"/>
      <c r="AG45" s="520"/>
      <c r="AH45" s="524"/>
      <c r="AI45" s="525"/>
      <c r="AJ45" s="525"/>
      <c r="AK45" s="525"/>
      <c r="AL45" s="525"/>
      <c r="AM45" s="526"/>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1"/>
      <c r="BQ45" s="81"/>
      <c r="BR45" s="81"/>
      <c r="BS45" s="81"/>
      <c r="BT45" s="81"/>
      <c r="BU45" s="81"/>
      <c r="BV45" s="81"/>
      <c r="BW45" s="81"/>
      <c r="BX45" s="81"/>
      <c r="BY45" s="81"/>
      <c r="BZ45" s="81"/>
      <c r="CA45" s="81"/>
      <c r="CB45" s="81"/>
    </row>
    <row r="46" spans="1:80" x14ac:dyDescent="0.25">
      <c r="A46" s="81"/>
      <c r="B46" s="81"/>
      <c r="C46" s="81"/>
      <c r="D46" s="81"/>
      <c r="E46" s="81"/>
      <c r="F46" s="81"/>
      <c r="G46" s="81"/>
      <c r="H46" s="81"/>
      <c r="I46" s="81"/>
      <c r="J46" s="501" t="s">
        <v>174</v>
      </c>
      <c r="K46" s="502"/>
      <c r="L46" s="502"/>
      <c r="M46" s="502"/>
      <c r="N46" s="502"/>
      <c r="O46" s="503"/>
      <c r="P46" s="501" t="s">
        <v>175</v>
      </c>
      <c r="Q46" s="502"/>
      <c r="R46" s="502"/>
      <c r="S46" s="502"/>
      <c r="T46" s="502"/>
      <c r="U46" s="503"/>
      <c r="V46" s="501" t="s">
        <v>176</v>
      </c>
      <c r="W46" s="502"/>
      <c r="X46" s="502"/>
      <c r="Y46" s="502"/>
      <c r="Z46" s="502"/>
      <c r="AA46" s="503"/>
      <c r="AB46" s="501" t="s">
        <v>177</v>
      </c>
      <c r="AC46" s="517"/>
      <c r="AD46" s="502"/>
      <c r="AE46" s="502"/>
      <c r="AF46" s="502"/>
      <c r="AG46" s="503"/>
      <c r="AH46" s="501" t="s">
        <v>178</v>
      </c>
      <c r="AI46" s="502"/>
      <c r="AJ46" s="502"/>
      <c r="AK46" s="502"/>
      <c r="AL46" s="502"/>
      <c r="AM46" s="503"/>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x14ac:dyDescent="0.25">
      <c r="A47" s="81"/>
      <c r="B47" s="81"/>
      <c r="C47" s="81"/>
      <c r="D47" s="81"/>
      <c r="E47" s="81"/>
      <c r="F47" s="81"/>
      <c r="G47" s="81"/>
      <c r="H47" s="81"/>
      <c r="I47" s="81"/>
      <c r="J47" s="504"/>
      <c r="K47" s="505"/>
      <c r="L47" s="505"/>
      <c r="M47" s="505"/>
      <c r="N47" s="505"/>
      <c r="O47" s="506"/>
      <c r="P47" s="504"/>
      <c r="Q47" s="505"/>
      <c r="R47" s="505"/>
      <c r="S47" s="505"/>
      <c r="T47" s="505"/>
      <c r="U47" s="506"/>
      <c r="V47" s="504"/>
      <c r="W47" s="505"/>
      <c r="X47" s="505"/>
      <c r="Y47" s="505"/>
      <c r="Z47" s="505"/>
      <c r="AA47" s="506"/>
      <c r="AB47" s="504"/>
      <c r="AC47" s="505"/>
      <c r="AD47" s="505"/>
      <c r="AE47" s="505"/>
      <c r="AF47" s="505"/>
      <c r="AG47" s="506"/>
      <c r="AH47" s="504"/>
      <c r="AI47" s="505"/>
      <c r="AJ47" s="505"/>
      <c r="AK47" s="505"/>
      <c r="AL47" s="505"/>
      <c r="AM47" s="506"/>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x14ac:dyDescent="0.25">
      <c r="A48" s="81"/>
      <c r="B48" s="81"/>
      <c r="C48" s="81"/>
      <c r="D48" s="81"/>
      <c r="E48" s="81"/>
      <c r="F48" s="81"/>
      <c r="G48" s="81"/>
      <c r="H48" s="81"/>
      <c r="I48" s="81"/>
      <c r="J48" s="504"/>
      <c r="K48" s="505"/>
      <c r="L48" s="505"/>
      <c r="M48" s="505"/>
      <c r="N48" s="505"/>
      <c r="O48" s="506"/>
      <c r="P48" s="504"/>
      <c r="Q48" s="505"/>
      <c r="R48" s="505"/>
      <c r="S48" s="505"/>
      <c r="T48" s="505"/>
      <c r="U48" s="506"/>
      <c r="V48" s="504"/>
      <c r="W48" s="505"/>
      <c r="X48" s="505"/>
      <c r="Y48" s="505"/>
      <c r="Z48" s="505"/>
      <c r="AA48" s="506"/>
      <c r="AB48" s="504"/>
      <c r="AC48" s="505"/>
      <c r="AD48" s="505"/>
      <c r="AE48" s="505"/>
      <c r="AF48" s="505"/>
      <c r="AG48" s="506"/>
      <c r="AH48" s="504"/>
      <c r="AI48" s="505"/>
      <c r="AJ48" s="505"/>
      <c r="AK48" s="505"/>
      <c r="AL48" s="505"/>
      <c r="AM48" s="506"/>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x14ac:dyDescent="0.25">
      <c r="A49" s="81"/>
      <c r="B49" s="81"/>
      <c r="C49" s="81"/>
      <c r="D49" s="81"/>
      <c r="E49" s="81"/>
      <c r="F49" s="81"/>
      <c r="G49" s="81"/>
      <c r="H49" s="81"/>
      <c r="I49" s="81"/>
      <c r="J49" s="504"/>
      <c r="K49" s="505"/>
      <c r="L49" s="505"/>
      <c r="M49" s="505"/>
      <c r="N49" s="505"/>
      <c r="O49" s="506"/>
      <c r="P49" s="504"/>
      <c r="Q49" s="505"/>
      <c r="R49" s="505"/>
      <c r="S49" s="505"/>
      <c r="T49" s="505"/>
      <c r="U49" s="506"/>
      <c r="V49" s="504"/>
      <c r="W49" s="505"/>
      <c r="X49" s="505"/>
      <c r="Y49" s="505"/>
      <c r="Z49" s="505"/>
      <c r="AA49" s="506"/>
      <c r="AB49" s="504"/>
      <c r="AC49" s="505"/>
      <c r="AD49" s="505"/>
      <c r="AE49" s="505"/>
      <c r="AF49" s="505"/>
      <c r="AG49" s="506"/>
      <c r="AH49" s="504"/>
      <c r="AI49" s="505"/>
      <c r="AJ49" s="505"/>
      <c r="AK49" s="505"/>
      <c r="AL49" s="505"/>
      <c r="AM49" s="506"/>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x14ac:dyDescent="0.25">
      <c r="A50" s="81"/>
      <c r="B50" s="81"/>
      <c r="C50" s="81"/>
      <c r="D50" s="81"/>
      <c r="E50" s="81"/>
      <c r="F50" s="81"/>
      <c r="G50" s="81"/>
      <c r="H50" s="81"/>
      <c r="I50" s="81"/>
      <c r="J50" s="504"/>
      <c r="K50" s="505"/>
      <c r="L50" s="505"/>
      <c r="M50" s="505"/>
      <c r="N50" s="505"/>
      <c r="O50" s="506"/>
      <c r="P50" s="504"/>
      <c r="Q50" s="505"/>
      <c r="R50" s="505"/>
      <c r="S50" s="505"/>
      <c r="T50" s="505"/>
      <c r="U50" s="506"/>
      <c r="V50" s="504"/>
      <c r="W50" s="505"/>
      <c r="X50" s="505"/>
      <c r="Y50" s="505"/>
      <c r="Z50" s="505"/>
      <c r="AA50" s="506"/>
      <c r="AB50" s="504"/>
      <c r="AC50" s="505"/>
      <c r="AD50" s="505"/>
      <c r="AE50" s="505"/>
      <c r="AF50" s="505"/>
      <c r="AG50" s="506"/>
      <c r="AH50" s="504"/>
      <c r="AI50" s="505"/>
      <c r="AJ50" s="505"/>
      <c r="AK50" s="505"/>
      <c r="AL50" s="505"/>
      <c r="AM50" s="506"/>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75" thickBot="1" x14ac:dyDescent="0.3">
      <c r="A51" s="81"/>
      <c r="B51" s="81"/>
      <c r="C51" s="81"/>
      <c r="D51" s="81"/>
      <c r="E51" s="81"/>
      <c r="F51" s="81"/>
      <c r="G51" s="81"/>
      <c r="H51" s="81"/>
      <c r="I51" s="81"/>
      <c r="J51" s="507"/>
      <c r="K51" s="508"/>
      <c r="L51" s="508"/>
      <c r="M51" s="508"/>
      <c r="N51" s="508"/>
      <c r="O51" s="509"/>
      <c r="P51" s="507"/>
      <c r="Q51" s="508"/>
      <c r="R51" s="508"/>
      <c r="S51" s="508"/>
      <c r="T51" s="508"/>
      <c r="U51" s="509"/>
      <c r="V51" s="507"/>
      <c r="W51" s="508"/>
      <c r="X51" s="508"/>
      <c r="Y51" s="508"/>
      <c r="Z51" s="508"/>
      <c r="AA51" s="509"/>
      <c r="AB51" s="507"/>
      <c r="AC51" s="508"/>
      <c r="AD51" s="508"/>
      <c r="AE51" s="508"/>
      <c r="AF51" s="508"/>
      <c r="AG51" s="509"/>
      <c r="AH51" s="507"/>
      <c r="AI51" s="508"/>
      <c r="AJ51" s="508"/>
      <c r="AK51" s="508"/>
      <c r="AL51" s="508"/>
      <c r="AM51" s="509"/>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x14ac:dyDescent="0.25">
      <c r="A52" s="81"/>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82"/>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82"/>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x14ac:dyDescent="0.25">
      <c r="A55" s="81"/>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x14ac:dyDescent="0.25">
      <c r="A61" s="81"/>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1"/>
      <c r="BR62" s="81"/>
      <c r="BS62" s="81"/>
      <c r="BT62" s="81"/>
      <c r="BU62" s="81"/>
      <c r="BV62" s="81"/>
      <c r="BW62" s="81"/>
      <c r="BX62" s="81"/>
      <c r="BY62" s="81"/>
      <c r="BZ62" s="81"/>
      <c r="CA62" s="81"/>
      <c r="CB62" s="81"/>
    </row>
    <row r="63" spans="1:80" x14ac:dyDescent="0.2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1"/>
      <c r="BR63" s="81"/>
      <c r="BS63" s="81"/>
      <c r="BT63" s="81"/>
      <c r="BU63" s="81"/>
      <c r="BV63" s="81"/>
      <c r="BW63" s="81"/>
      <c r="BX63" s="81"/>
      <c r="BY63" s="81"/>
      <c r="BZ63" s="81"/>
      <c r="CA63" s="81"/>
      <c r="CB63" s="81"/>
    </row>
    <row r="64" spans="1:80" x14ac:dyDescent="0.2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1"/>
      <c r="BR64" s="81"/>
      <c r="BS64" s="81"/>
      <c r="BT64" s="81"/>
      <c r="BU64" s="81"/>
      <c r="BV64" s="81"/>
      <c r="BW64" s="81"/>
      <c r="BX64" s="81"/>
      <c r="BY64" s="81"/>
      <c r="BZ64" s="81"/>
      <c r="CA64" s="81"/>
      <c r="CB64" s="81"/>
    </row>
    <row r="65" spans="1:8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1"/>
      <c r="BR65" s="81"/>
      <c r="BS65" s="81"/>
      <c r="BT65" s="81"/>
      <c r="BU65" s="81"/>
      <c r="BV65" s="81"/>
      <c r="BW65" s="81"/>
      <c r="BX65" s="81"/>
      <c r="BY65" s="81"/>
      <c r="BZ65" s="81"/>
      <c r="CA65" s="81"/>
      <c r="CB65" s="81"/>
    </row>
    <row r="66" spans="1:8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c r="BI66" s="81"/>
      <c r="BJ66" s="81"/>
      <c r="BK66" s="81"/>
      <c r="BL66" s="81"/>
      <c r="BM66" s="81"/>
      <c r="BN66" s="81"/>
      <c r="BO66" s="81"/>
      <c r="BP66" s="81"/>
      <c r="BQ66" s="81"/>
      <c r="BR66" s="81"/>
      <c r="BS66" s="81"/>
      <c r="BT66" s="81"/>
      <c r="BU66" s="81"/>
      <c r="BV66" s="81"/>
      <c r="BW66" s="81"/>
      <c r="BX66" s="81"/>
      <c r="BY66" s="81"/>
      <c r="BZ66" s="81"/>
      <c r="CA66" s="81"/>
      <c r="CB66" s="81"/>
    </row>
    <row r="67" spans="1:8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c r="BI67" s="81"/>
      <c r="BJ67" s="81"/>
      <c r="BK67" s="81"/>
      <c r="BL67" s="81"/>
      <c r="BM67" s="81"/>
      <c r="BN67" s="81"/>
      <c r="BO67" s="81"/>
      <c r="BP67" s="81"/>
      <c r="BQ67" s="81"/>
      <c r="BR67" s="81"/>
      <c r="BS67" s="81"/>
      <c r="BT67" s="81"/>
      <c r="BU67" s="81"/>
      <c r="BV67" s="81"/>
      <c r="BW67" s="81"/>
      <c r="BX67" s="81"/>
      <c r="BY67" s="81"/>
      <c r="BZ67" s="81"/>
      <c r="CA67" s="81"/>
      <c r="CB67" s="81"/>
    </row>
    <row r="68" spans="1:8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c r="BI68" s="81"/>
      <c r="BJ68" s="81"/>
      <c r="BK68" s="81"/>
      <c r="BL68" s="81"/>
      <c r="BM68" s="81"/>
      <c r="BN68" s="81"/>
      <c r="BO68" s="81"/>
      <c r="BP68" s="81"/>
      <c r="BQ68" s="81"/>
      <c r="BR68" s="81"/>
      <c r="BS68" s="81"/>
      <c r="BT68" s="81"/>
      <c r="BU68" s="81"/>
      <c r="BV68" s="81"/>
      <c r="BW68" s="81"/>
      <c r="BX68" s="81"/>
      <c r="BY68" s="81"/>
      <c r="BZ68" s="81"/>
      <c r="CA68" s="81"/>
      <c r="CB68" s="81"/>
    </row>
    <row r="69" spans="1:8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c r="BI69" s="81"/>
      <c r="BJ69" s="81"/>
      <c r="BK69" s="81"/>
      <c r="BL69" s="81"/>
      <c r="BM69" s="81"/>
      <c r="BN69" s="81"/>
      <c r="BO69" s="81"/>
      <c r="BP69" s="81"/>
      <c r="BQ69" s="81"/>
      <c r="BR69" s="81"/>
      <c r="BS69" s="81"/>
      <c r="BT69" s="81"/>
      <c r="BU69" s="81"/>
      <c r="BV69" s="81"/>
      <c r="BW69" s="81"/>
      <c r="BX69" s="81"/>
      <c r="BY69" s="81"/>
      <c r="BZ69" s="81"/>
      <c r="CA69" s="81"/>
      <c r="CB69" s="81"/>
    </row>
    <row r="70" spans="1:8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1"/>
      <c r="BR70" s="81"/>
      <c r="BS70" s="81"/>
      <c r="BT70" s="81"/>
      <c r="BU70" s="81"/>
      <c r="BV70" s="81"/>
      <c r="BW70" s="81"/>
      <c r="BX70" s="81"/>
      <c r="BY70" s="81"/>
      <c r="BZ70" s="81"/>
      <c r="CA70" s="81"/>
      <c r="CB70" s="81"/>
    </row>
    <row r="71" spans="1:8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1"/>
      <c r="BR71" s="81"/>
      <c r="BS71" s="81"/>
      <c r="BT71" s="81"/>
      <c r="BU71" s="81"/>
      <c r="BV71" s="81"/>
      <c r="BW71" s="81"/>
      <c r="BX71" s="81"/>
      <c r="BY71" s="81"/>
      <c r="BZ71" s="81"/>
      <c r="CA71" s="81"/>
      <c r="CB71" s="81"/>
    </row>
    <row r="72" spans="1:8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c r="BI72" s="81"/>
      <c r="BJ72" s="81"/>
      <c r="BK72" s="81"/>
      <c r="BL72" s="81"/>
      <c r="BM72" s="81"/>
      <c r="BN72" s="81"/>
      <c r="BO72" s="81"/>
      <c r="BP72" s="81"/>
      <c r="BQ72" s="81"/>
      <c r="BR72" s="81"/>
      <c r="BS72" s="81"/>
      <c r="BT72" s="81"/>
      <c r="BU72" s="81"/>
      <c r="BV72" s="81"/>
      <c r="BW72" s="81"/>
      <c r="BX72" s="81"/>
      <c r="BY72" s="81"/>
      <c r="BZ72" s="81"/>
      <c r="CA72" s="81"/>
      <c r="CB72" s="81"/>
    </row>
    <row r="73" spans="1:8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1"/>
      <c r="BQ73" s="81"/>
      <c r="BR73" s="81"/>
      <c r="BS73" s="81"/>
      <c r="BT73" s="81"/>
      <c r="BU73" s="81"/>
      <c r="BV73" s="81"/>
      <c r="BW73" s="81"/>
      <c r="BX73" s="81"/>
      <c r="BY73" s="81"/>
      <c r="BZ73" s="81"/>
      <c r="CA73" s="81"/>
      <c r="CB73" s="81"/>
    </row>
    <row r="74" spans="1:8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c r="BI74" s="81"/>
      <c r="BJ74" s="81"/>
      <c r="BK74" s="81"/>
      <c r="BL74" s="81"/>
      <c r="BM74" s="81"/>
      <c r="BN74" s="81"/>
      <c r="BO74" s="81"/>
      <c r="BP74" s="81"/>
      <c r="BQ74" s="81"/>
      <c r="BR74" s="81"/>
      <c r="BS74" s="81"/>
      <c r="BT74" s="81"/>
      <c r="BU74" s="81"/>
      <c r="BV74" s="81"/>
      <c r="BW74" s="81"/>
      <c r="BX74" s="81"/>
      <c r="BY74" s="81"/>
      <c r="BZ74" s="81"/>
      <c r="CA74" s="81"/>
      <c r="CB74" s="81"/>
    </row>
    <row r="75" spans="1:8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c r="BI75" s="81"/>
      <c r="BJ75" s="81"/>
      <c r="BK75" s="81"/>
      <c r="BL75" s="81"/>
      <c r="BM75" s="81"/>
      <c r="BN75" s="81"/>
      <c r="BO75" s="81"/>
      <c r="BP75" s="81"/>
      <c r="BQ75" s="81"/>
      <c r="BR75" s="81"/>
      <c r="BS75" s="81"/>
      <c r="BT75" s="81"/>
      <c r="BU75" s="81"/>
      <c r="BV75" s="81"/>
      <c r="BW75" s="81"/>
      <c r="BX75" s="81"/>
      <c r="BY75" s="81"/>
      <c r="BZ75" s="81"/>
      <c r="CA75" s="81"/>
      <c r="CB75" s="81"/>
    </row>
    <row r="76" spans="1:8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1"/>
      <c r="BQ76" s="81"/>
      <c r="BR76" s="81"/>
      <c r="BS76" s="81"/>
      <c r="BT76" s="81"/>
      <c r="BU76" s="81"/>
      <c r="BV76" s="81"/>
      <c r="BW76" s="81"/>
      <c r="BX76" s="81"/>
      <c r="BY76" s="81"/>
      <c r="BZ76" s="81"/>
      <c r="CA76" s="81"/>
      <c r="CB76" s="81"/>
    </row>
    <row r="77" spans="1:8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1"/>
      <c r="BR77" s="81"/>
      <c r="BS77" s="81"/>
      <c r="BT77" s="81"/>
      <c r="BU77" s="81"/>
      <c r="BV77" s="81"/>
      <c r="BW77" s="81"/>
      <c r="BX77" s="81"/>
      <c r="BY77" s="81"/>
      <c r="BZ77" s="81"/>
      <c r="CA77" s="81"/>
      <c r="CB77" s="81"/>
    </row>
    <row r="78" spans="1:8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row>
    <row r="79" spans="1:8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row>
    <row r="80" spans="1:8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row>
    <row r="81" spans="1:63"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row>
    <row r="82" spans="1:63"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row>
    <row r="83" spans="1:63"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row>
    <row r="84" spans="1:63"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row>
    <row r="85" spans="1:63"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c r="BI85" s="81"/>
      <c r="BJ85" s="81"/>
      <c r="BK85" s="81"/>
    </row>
    <row r="86" spans="1:63"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c r="BI86" s="81"/>
      <c r="BJ86" s="81"/>
      <c r="BK86" s="81"/>
    </row>
    <row r="87" spans="1:63"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row>
    <row r="88" spans="1:63"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row>
    <row r="89" spans="1:63"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row>
    <row r="90" spans="1:63"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row>
    <row r="91" spans="1:63"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row>
    <row r="92" spans="1:63"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c r="BI92" s="81"/>
      <c r="BJ92" s="81"/>
      <c r="BK92" s="81"/>
    </row>
    <row r="93" spans="1:63"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c r="BI93" s="81"/>
      <c r="BJ93" s="81"/>
      <c r="BK93" s="81"/>
    </row>
    <row r="94" spans="1:63"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c r="BI94" s="81"/>
      <c r="BJ94" s="81"/>
      <c r="BK94" s="81"/>
    </row>
    <row r="95" spans="1:63"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c r="BI95" s="81"/>
      <c r="BJ95" s="81"/>
      <c r="BK95" s="81"/>
    </row>
    <row r="96" spans="1:63"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c r="BI96" s="81"/>
      <c r="BJ96" s="81"/>
      <c r="BK96" s="81"/>
    </row>
    <row r="97" spans="1:63"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row>
    <row r="98" spans="1:63"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c r="BI98" s="81"/>
      <c r="BJ98" s="81"/>
      <c r="BK98" s="81"/>
    </row>
    <row r="99" spans="1:63"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c r="BI99" s="81"/>
      <c r="BJ99" s="81"/>
      <c r="BK99" s="81"/>
    </row>
    <row r="100" spans="1:63"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c r="BI100" s="81"/>
      <c r="BJ100" s="81"/>
      <c r="BK100" s="81"/>
    </row>
    <row r="101" spans="1:63"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c r="BI101" s="81"/>
      <c r="BJ101" s="81"/>
      <c r="BK101" s="81"/>
    </row>
    <row r="102" spans="1:63"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c r="BI102" s="81"/>
      <c r="BJ102" s="81"/>
      <c r="BK102" s="81"/>
    </row>
    <row r="103" spans="1:63"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c r="BI103" s="81"/>
      <c r="BJ103" s="81"/>
      <c r="BK103" s="81"/>
    </row>
    <row r="104" spans="1:63"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c r="BI104" s="81"/>
      <c r="BJ104" s="81"/>
      <c r="BK104" s="81"/>
    </row>
    <row r="105" spans="1:63"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row>
    <row r="106" spans="1:63"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c r="BI106" s="81"/>
      <c r="BJ106" s="81"/>
      <c r="BK106" s="81"/>
    </row>
    <row r="107" spans="1:63"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c r="BI107" s="81"/>
      <c r="BJ107" s="81"/>
      <c r="BK107" s="81"/>
    </row>
    <row r="108" spans="1:63"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c r="BI108" s="81"/>
      <c r="BJ108" s="81"/>
      <c r="BK108" s="81"/>
    </row>
    <row r="109" spans="1:63"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c r="BI109" s="81"/>
      <c r="BJ109" s="81"/>
      <c r="BK109" s="81"/>
    </row>
    <row r="110" spans="1:63"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c r="BI110" s="81"/>
      <c r="BJ110" s="81"/>
      <c r="BK110" s="81"/>
    </row>
    <row r="111" spans="1:63"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c r="BI111" s="81"/>
      <c r="BJ111" s="81"/>
      <c r="BK111" s="81"/>
    </row>
    <row r="112" spans="1:63"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c r="BI112" s="81"/>
      <c r="BJ112" s="81"/>
      <c r="BK112" s="81"/>
    </row>
    <row r="113" spans="1:63"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row>
    <row r="114" spans="1:63"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c r="BI114" s="81"/>
      <c r="BJ114" s="81"/>
      <c r="BK114" s="81"/>
    </row>
    <row r="115" spans="1:63"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c r="BI115" s="81"/>
      <c r="BJ115" s="81"/>
      <c r="BK115" s="81"/>
    </row>
    <row r="116" spans="1:63"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c r="BI116" s="81"/>
      <c r="BJ116" s="81"/>
      <c r="BK116" s="81"/>
    </row>
    <row r="117" spans="1:63"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c r="BI117" s="81"/>
      <c r="BJ117" s="81"/>
      <c r="BK117" s="81"/>
    </row>
    <row r="118" spans="1:63"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c r="BI118" s="81"/>
      <c r="BJ118" s="81"/>
      <c r="BK118" s="81"/>
    </row>
    <row r="119" spans="1:63"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c r="BI119" s="81"/>
      <c r="BJ119" s="81"/>
      <c r="BK119" s="81"/>
    </row>
    <row r="120" spans="1:63"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c r="BI120" s="81"/>
      <c r="BJ120" s="81"/>
      <c r="BK120" s="81"/>
    </row>
    <row r="121" spans="1:63"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c r="BI121" s="81"/>
      <c r="BJ121" s="81"/>
      <c r="BK121" s="81"/>
    </row>
    <row r="122" spans="1:63" x14ac:dyDescent="0.25">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row>
    <row r="123" spans="1:63" x14ac:dyDescent="0.25">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row>
    <row r="124" spans="1:63" x14ac:dyDescent="0.25">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c r="BI124" s="81"/>
      <c r="BJ124" s="81"/>
      <c r="BK124" s="81"/>
    </row>
    <row r="125" spans="1:63" x14ac:dyDescent="0.25">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c r="BI125" s="81"/>
      <c r="BJ125" s="81"/>
      <c r="BK125" s="81"/>
    </row>
    <row r="126" spans="1:63" x14ac:dyDescent="0.25">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c r="BI126" s="81"/>
      <c r="BJ126" s="81"/>
      <c r="BK126" s="81"/>
    </row>
    <row r="127" spans="1:63" x14ac:dyDescent="0.25">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c r="BI127" s="81"/>
      <c r="BJ127" s="81"/>
      <c r="BK127" s="81"/>
    </row>
    <row r="128" spans="1:63" x14ac:dyDescent="0.25">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c r="BI128" s="81"/>
      <c r="BJ128" s="81"/>
      <c r="BK128" s="81"/>
    </row>
    <row r="129" spans="2:63" x14ac:dyDescent="0.25">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row>
    <row r="130" spans="2:63" x14ac:dyDescent="0.25">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c r="BI130" s="81"/>
      <c r="BJ130" s="81"/>
      <c r="BK130" s="81"/>
    </row>
    <row r="131" spans="2:63" x14ac:dyDescent="0.25">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row>
    <row r="132" spans="2:63" x14ac:dyDescent="0.25">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c r="BI132" s="81"/>
      <c r="BJ132" s="81"/>
      <c r="BK132" s="81"/>
    </row>
    <row r="133" spans="2:63" x14ac:dyDescent="0.25">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c r="BI133" s="81"/>
      <c r="BJ133" s="81"/>
      <c r="BK133" s="81"/>
    </row>
    <row r="134" spans="2:63" x14ac:dyDescent="0.25">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c r="BI134" s="81"/>
      <c r="BJ134" s="81"/>
      <c r="BK134" s="81"/>
    </row>
    <row r="135" spans="2:63" x14ac:dyDescent="0.25">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c r="BI135" s="81"/>
      <c r="BJ135" s="81"/>
      <c r="BK135" s="81"/>
    </row>
    <row r="136" spans="2:63" x14ac:dyDescent="0.25">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c r="BI136" s="81"/>
      <c r="BJ136" s="81"/>
      <c r="BK136" s="81"/>
    </row>
    <row r="137" spans="2:63" x14ac:dyDescent="0.25">
      <c r="B137" s="81"/>
      <c r="C137" s="81"/>
      <c r="D137" s="81"/>
      <c r="E137" s="81"/>
      <c r="F137" s="81"/>
      <c r="G137" s="81"/>
      <c r="H137" s="81"/>
      <c r="I137" s="81"/>
    </row>
    <row r="138" spans="2:63" x14ac:dyDescent="0.25">
      <c r="B138" s="81"/>
      <c r="C138" s="81"/>
      <c r="D138" s="81"/>
      <c r="E138" s="81"/>
      <c r="F138" s="81"/>
      <c r="G138" s="81"/>
      <c r="H138" s="81"/>
      <c r="I138" s="81"/>
    </row>
    <row r="139" spans="2:63" x14ac:dyDescent="0.25">
      <c r="B139" s="81"/>
      <c r="C139" s="81"/>
      <c r="D139" s="81"/>
      <c r="E139" s="81"/>
      <c r="F139" s="81"/>
      <c r="G139" s="81"/>
      <c r="H139" s="81"/>
      <c r="I139" s="81"/>
    </row>
    <row r="140" spans="2:63" x14ac:dyDescent="0.25">
      <c r="B140" s="81"/>
      <c r="C140" s="81"/>
      <c r="D140" s="81"/>
      <c r="E140" s="81"/>
      <c r="F140" s="81"/>
      <c r="G140" s="81"/>
      <c r="H140" s="81"/>
      <c r="I140" s="81"/>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1"/>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81"/>
      <c r="AR1" s="81"/>
      <c r="AS1" s="81"/>
      <c r="AT1" s="81"/>
      <c r="AU1" s="81"/>
      <c r="AV1" s="81"/>
      <c r="AW1" s="81"/>
      <c r="AX1" s="81"/>
      <c r="AY1" s="81"/>
      <c r="AZ1" s="81"/>
      <c r="BA1" s="81"/>
      <c r="BB1" s="81"/>
      <c r="BC1" s="81"/>
      <c r="BD1" s="81"/>
      <c r="BE1" s="81"/>
      <c r="BF1" s="81"/>
      <c r="BG1" s="81"/>
      <c r="BH1" s="81"/>
      <c r="BI1" s="81"/>
      <c r="BJ1" s="81"/>
      <c r="BK1" s="81"/>
      <c r="BL1" s="81"/>
      <c r="BM1" s="81"/>
      <c r="BN1" s="81"/>
      <c r="BO1" s="81"/>
      <c r="BP1" s="81"/>
      <c r="BQ1" s="81"/>
      <c r="BR1" s="81"/>
      <c r="BS1" s="81"/>
      <c r="BT1" s="81"/>
      <c r="BU1" s="81"/>
      <c r="BV1" s="81"/>
      <c r="BW1" s="81"/>
      <c r="BX1" s="81"/>
      <c r="BY1" s="81"/>
      <c r="BZ1" s="81"/>
      <c r="CA1" s="81"/>
      <c r="CB1" s="81"/>
      <c r="CC1" s="81"/>
      <c r="CD1" s="81"/>
      <c r="CE1" s="81"/>
      <c r="CF1" s="81"/>
      <c r="CG1" s="81"/>
      <c r="CH1" s="81"/>
      <c r="CI1" s="81"/>
      <c r="CJ1" s="81"/>
      <c r="CK1" s="81"/>
      <c r="CL1" s="81"/>
      <c r="CM1" s="81"/>
    </row>
    <row r="2" spans="1:91" ht="18" customHeight="1" x14ac:dyDescent="0.25">
      <c r="A2" s="81"/>
      <c r="B2" s="574" t="s">
        <v>179</v>
      </c>
      <c r="C2" s="575"/>
      <c r="D2" s="575"/>
      <c r="E2" s="575"/>
      <c r="F2" s="575"/>
      <c r="G2" s="575"/>
      <c r="H2" s="575"/>
      <c r="I2" s="575"/>
      <c r="J2" s="516" t="s">
        <v>23</v>
      </c>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row>
    <row r="3" spans="1:91" ht="18.75" customHeight="1" x14ac:dyDescent="0.25">
      <c r="A3" s="81"/>
      <c r="B3" s="575"/>
      <c r="C3" s="575"/>
      <c r="D3" s="575"/>
      <c r="E3" s="575"/>
      <c r="F3" s="575"/>
      <c r="G3" s="575"/>
      <c r="H3" s="575"/>
      <c r="I3" s="575"/>
      <c r="J3" s="516"/>
      <c r="K3" s="516"/>
      <c r="L3" s="516"/>
      <c r="M3" s="516"/>
      <c r="N3" s="516"/>
      <c r="O3" s="516"/>
      <c r="P3" s="516"/>
      <c r="Q3" s="516"/>
      <c r="R3" s="516"/>
      <c r="S3" s="516"/>
      <c r="T3" s="516"/>
      <c r="U3" s="516"/>
      <c r="V3" s="516"/>
      <c r="W3" s="516"/>
      <c r="X3" s="516"/>
      <c r="Y3" s="516"/>
      <c r="Z3" s="516"/>
      <c r="AA3" s="516"/>
      <c r="AB3" s="516"/>
      <c r="AC3" s="516"/>
      <c r="AD3" s="516"/>
      <c r="AE3" s="516"/>
      <c r="AF3" s="516"/>
      <c r="AG3" s="516"/>
      <c r="AH3" s="516"/>
      <c r="AI3" s="516"/>
      <c r="AJ3" s="516"/>
      <c r="AK3" s="516"/>
      <c r="AL3" s="516"/>
      <c r="AM3" s="516"/>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row>
    <row r="4" spans="1:91" ht="15" customHeight="1" x14ac:dyDescent="0.25">
      <c r="A4" s="81"/>
      <c r="B4" s="575"/>
      <c r="C4" s="575"/>
      <c r="D4" s="575"/>
      <c r="E4" s="575"/>
      <c r="F4" s="575"/>
      <c r="G4" s="575"/>
      <c r="H4" s="575"/>
      <c r="I4" s="575"/>
      <c r="J4" s="516"/>
      <c r="K4" s="516"/>
      <c r="L4" s="516"/>
      <c r="M4" s="516"/>
      <c r="N4" s="516"/>
      <c r="O4" s="516"/>
      <c r="P4" s="516"/>
      <c r="Q4" s="516"/>
      <c r="R4" s="516"/>
      <c r="S4" s="516"/>
      <c r="T4" s="516"/>
      <c r="U4" s="516"/>
      <c r="V4" s="516"/>
      <c r="W4" s="516"/>
      <c r="X4" s="516"/>
      <c r="Y4" s="516"/>
      <c r="Z4" s="516"/>
      <c r="AA4" s="516"/>
      <c r="AB4" s="516"/>
      <c r="AC4" s="516"/>
      <c r="AD4" s="516"/>
      <c r="AE4" s="516"/>
      <c r="AF4" s="516"/>
      <c r="AG4" s="516"/>
      <c r="AH4" s="516"/>
      <c r="AI4" s="516"/>
      <c r="AJ4" s="516"/>
      <c r="AK4" s="516"/>
      <c r="AL4" s="516"/>
      <c r="AM4" s="516"/>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row>
    <row r="5" spans="1:91" ht="15.75" thickBot="1" x14ac:dyDescent="0.3">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row>
    <row r="6" spans="1:91" ht="15" customHeight="1" x14ac:dyDescent="0.25">
      <c r="A6" s="81"/>
      <c r="B6" s="463" t="s">
        <v>164</v>
      </c>
      <c r="C6" s="463"/>
      <c r="D6" s="464"/>
      <c r="E6" s="558" t="s">
        <v>165</v>
      </c>
      <c r="F6" s="559"/>
      <c r="G6" s="559"/>
      <c r="H6" s="559"/>
      <c r="I6" s="576"/>
      <c r="J6" s="44" t="str">
        <f>IF(AND('Mapa de Riesgos'!$Y$12="Muy Alta",'Mapa de Riesgos'!$AA$12="Leve"),CONCATENATE("R1C",'Mapa de Riesgos'!$O$12),"")</f>
        <v/>
      </c>
      <c r="K6" s="45" t="str">
        <f>IF(AND('Mapa de Riesgos'!$Y$14="Muy Alta",'Mapa de Riesgos'!$AA$14="Leve"),CONCATENATE("R1C",'Mapa de Riesgos'!$O$14),"")</f>
        <v/>
      </c>
      <c r="L6" s="45" t="str">
        <f>IF(AND('Mapa de Riesgos'!$Y$15="Muy Alta",'Mapa de Riesgos'!$AA$15="Leve"),CONCATENATE("R1C",'Mapa de Riesgos'!$O$15),"")</f>
        <v/>
      </c>
      <c r="M6" s="45" t="str">
        <f>IF(AND('Mapa de Riesgos'!$Y$16="Muy Alta",'Mapa de Riesgos'!$AA$16="Leve"),CONCATENATE("R1C",'Mapa de Riesgos'!$O$16),"")</f>
        <v/>
      </c>
      <c r="N6" s="45" t="str">
        <f>IF(AND('Mapa de Riesgos'!$Y$17="Muy Alta",'Mapa de Riesgos'!$AA$17="Leve"),CONCATENATE("R1C",'Mapa de Riesgos'!$O$17),"")</f>
        <v/>
      </c>
      <c r="O6" s="46" t="str">
        <f>IF(AND('Mapa de Riesgos'!$Y$18="Muy Alta",'Mapa de Riesgos'!$AA$18="Leve"),CONCATENATE("R1C",'Mapa de Riesgos'!$O$18),"")</f>
        <v/>
      </c>
      <c r="P6" s="44" t="str">
        <f>IF(AND('Mapa de Riesgos'!$Y$12="Muy Alta",'Mapa de Riesgos'!$AA$12="Menor"),CONCATENATE("R1C",'Mapa de Riesgos'!$O$12),"")</f>
        <v/>
      </c>
      <c r="Q6" s="45" t="str">
        <f>IF(AND('Mapa de Riesgos'!$Y$14="Muy Alta",'Mapa de Riesgos'!$AA$14="Menor"),CONCATENATE("R1C",'Mapa de Riesgos'!$O$14),"")</f>
        <v/>
      </c>
      <c r="R6" s="45" t="str">
        <f>IF(AND('Mapa de Riesgos'!$Y$15="Muy Alta",'Mapa de Riesgos'!$AA$15="Menor"),CONCATENATE("R1C",'Mapa de Riesgos'!$O$15),"")</f>
        <v/>
      </c>
      <c r="S6" s="45" t="str">
        <f>IF(AND('Mapa de Riesgos'!$Y$16="Muy Alta",'Mapa de Riesgos'!$AA$16="Menor"),CONCATENATE("R1C",'Mapa de Riesgos'!$O$16),"")</f>
        <v/>
      </c>
      <c r="T6" s="45" t="str">
        <f>IF(AND('Mapa de Riesgos'!$Y$17="Muy Alta",'Mapa de Riesgos'!$AA$17="Menor"),CONCATENATE("R1C",'Mapa de Riesgos'!$O$17),"")</f>
        <v/>
      </c>
      <c r="U6" s="46" t="str">
        <f>IF(AND('Mapa de Riesgos'!$Y$18="Muy Alta",'Mapa de Riesgos'!$AA$18="Menor"),CONCATENATE("R1C",'Mapa de Riesgos'!$O$18),"")</f>
        <v/>
      </c>
      <c r="V6" s="44" t="str">
        <f>IF(AND('Mapa de Riesgos'!$Y$12="Muy Alta",'Mapa de Riesgos'!$AA$12="Moderado"),CONCATENATE("R1C",'Mapa de Riesgos'!$O$12),"")</f>
        <v/>
      </c>
      <c r="W6" s="45" t="str">
        <f>IF(AND('Mapa de Riesgos'!$Y$14="Muy Alta",'Mapa de Riesgos'!$AA$14="Moderado"),CONCATENATE("R1C",'Mapa de Riesgos'!$O$14),"")</f>
        <v/>
      </c>
      <c r="X6" s="45" t="str">
        <f>IF(AND('Mapa de Riesgos'!$Y$15="Muy Alta",'Mapa de Riesgos'!$AA$15="Moderado"),CONCATENATE("R1C",'Mapa de Riesgos'!$O$15),"")</f>
        <v/>
      </c>
      <c r="Y6" s="45" t="str">
        <f>IF(AND('Mapa de Riesgos'!$Y$16="Muy Alta",'Mapa de Riesgos'!$AA$16="Moderado"),CONCATENATE("R1C",'Mapa de Riesgos'!$O$16),"")</f>
        <v/>
      </c>
      <c r="Z6" s="45" t="str">
        <f>IF(AND('Mapa de Riesgos'!$Y$17="Muy Alta",'Mapa de Riesgos'!$AA$17="Moderado"),CONCATENATE("R1C",'Mapa de Riesgos'!$O$17),"")</f>
        <v/>
      </c>
      <c r="AA6" s="46" t="str">
        <f>IF(AND('Mapa de Riesgos'!$Y$18="Muy Alta",'Mapa de Riesgos'!$AA$18="Moderado"),CONCATENATE("R1C",'Mapa de Riesgos'!$O$18),"")</f>
        <v/>
      </c>
      <c r="AB6" s="44" t="str">
        <f>IF(AND('Mapa de Riesgos'!$Y$12="Muy Alta",'Mapa de Riesgos'!$AA$12="Mayor"),CONCATENATE("R1C",'Mapa de Riesgos'!$O$12),"")</f>
        <v/>
      </c>
      <c r="AC6" s="45" t="str">
        <f>IF(AND('Mapa de Riesgos'!$Y$14="Muy Alta",'Mapa de Riesgos'!$AA$14="Mayor"),CONCATENATE("R1C",'Mapa de Riesgos'!$O$14),"")</f>
        <v/>
      </c>
      <c r="AD6" s="45" t="str">
        <f>IF(AND('Mapa de Riesgos'!$Y$15="Muy Alta",'Mapa de Riesgos'!$AA$15="Mayor"),CONCATENATE("R1C",'Mapa de Riesgos'!$O$15),"")</f>
        <v/>
      </c>
      <c r="AE6" s="45" t="str">
        <f>IF(AND('Mapa de Riesgos'!$Y$16="Muy Alta",'Mapa de Riesgos'!$AA$16="Mayor"),CONCATENATE("R1C",'Mapa de Riesgos'!$O$16),"")</f>
        <v/>
      </c>
      <c r="AF6" s="45" t="str">
        <f>IF(AND('Mapa de Riesgos'!$Y$17="Muy Alta",'Mapa de Riesgos'!$AA$17="Mayor"),CONCATENATE("R1C",'Mapa de Riesgos'!$O$17),"")</f>
        <v/>
      </c>
      <c r="AG6" s="46" t="str">
        <f>IF(AND('Mapa de Riesgos'!$Y$18="Muy Alta",'Mapa de Riesgos'!$AA$18="Mayor"),CONCATENATE("R1C",'Mapa de Riesgos'!$O$18),"")</f>
        <v/>
      </c>
      <c r="AH6" s="47" t="str">
        <f>IF(AND('Mapa de Riesgos'!$Y$12="Muy Alta",'Mapa de Riesgos'!$AA$12="Catastrófico"),CONCATENATE("R1C",'Mapa de Riesgos'!$O$12),"")</f>
        <v/>
      </c>
      <c r="AI6" s="48" t="str">
        <f>IF(AND('Mapa de Riesgos'!$Y$14="Muy Alta",'Mapa de Riesgos'!$AA$14="Catastrófico"),CONCATENATE("R1C",'Mapa de Riesgos'!$O$14),"")</f>
        <v/>
      </c>
      <c r="AJ6" s="48" t="str">
        <f>IF(AND('Mapa de Riesgos'!$Y$15="Muy Alta",'Mapa de Riesgos'!$AA$15="Catastrófico"),CONCATENATE("R1C",'Mapa de Riesgos'!$O$15),"")</f>
        <v/>
      </c>
      <c r="AK6" s="48" t="str">
        <f>IF(AND('Mapa de Riesgos'!$Y$16="Muy Alta",'Mapa de Riesgos'!$AA$16="Catastrófico"),CONCATENATE("R1C",'Mapa de Riesgos'!$O$16),"")</f>
        <v/>
      </c>
      <c r="AL6" s="48" t="str">
        <f>IF(AND('Mapa de Riesgos'!$Y$17="Muy Alta",'Mapa de Riesgos'!$AA$17="Catastrófico"),CONCATENATE("R1C",'Mapa de Riesgos'!$O$17),"")</f>
        <v/>
      </c>
      <c r="AM6" s="49" t="str">
        <f>IF(AND('Mapa de Riesgos'!$Y$18="Muy Alta",'Mapa de Riesgos'!$AA$18="Catastrófico"),CONCATENATE("R1C",'Mapa de Riesgos'!$O$18),"")</f>
        <v/>
      </c>
      <c r="AN6" s="81"/>
      <c r="AO6" s="565" t="s">
        <v>166</v>
      </c>
      <c r="AP6" s="566"/>
      <c r="AQ6" s="566"/>
      <c r="AR6" s="566"/>
      <c r="AS6" s="566"/>
      <c r="AT6" s="567"/>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row>
    <row r="7" spans="1:91" ht="15" customHeight="1" x14ac:dyDescent="0.25">
      <c r="A7" s="81"/>
      <c r="B7" s="463"/>
      <c r="C7" s="463"/>
      <c r="D7" s="464"/>
      <c r="E7" s="562"/>
      <c r="F7" s="561"/>
      <c r="G7" s="561"/>
      <c r="H7" s="561"/>
      <c r="I7" s="577"/>
      <c r="J7" s="50" t="str">
        <f>IF(AND('Mapa de Riesgos'!$Y$19="Muy Alta",'Mapa de Riesgos'!$AA$19="Leve"),CONCATENATE("R2C",'Mapa de Riesgos'!$O$19),"")</f>
        <v/>
      </c>
      <c r="K7" s="51" t="str">
        <f>IF(AND('Mapa de Riesgos'!$Y$20="Muy Alta",'Mapa de Riesgos'!$AA$20="Leve"),CONCATENATE("R2C",'Mapa de Riesgos'!$O$20),"")</f>
        <v/>
      </c>
      <c r="L7" s="51" t="str">
        <f>IF(AND('Mapa de Riesgos'!$Y$21="Muy Alta",'Mapa de Riesgos'!$AA$21="Leve"),CONCATENATE("R2C",'Mapa de Riesgos'!$O$21),"")</f>
        <v/>
      </c>
      <c r="M7" s="51" t="str">
        <f>IF(AND('Mapa de Riesgos'!$Y$22="Muy Alta",'Mapa de Riesgos'!$AA$22="Leve"),CONCATENATE("R2C",'Mapa de Riesgos'!$O$22),"")</f>
        <v/>
      </c>
      <c r="N7" s="51" t="str">
        <f>IF(AND('Mapa de Riesgos'!$Y$23="Muy Alta",'Mapa de Riesgos'!$AA$23="Leve"),CONCATENATE("R2C",'Mapa de Riesgos'!$O$23),"")</f>
        <v/>
      </c>
      <c r="O7" s="52" t="str">
        <f>IF(AND('Mapa de Riesgos'!$Y$24="Muy Alta",'Mapa de Riesgos'!$AA$24="Leve"),CONCATENATE("R2C",'Mapa de Riesgos'!$O$24),"")</f>
        <v/>
      </c>
      <c r="P7" s="50" t="str">
        <f>IF(AND('Mapa de Riesgos'!$Y$19="Muy Alta",'Mapa de Riesgos'!$AA$19="Menor"),CONCATENATE("R2C",'Mapa de Riesgos'!$O$19),"")</f>
        <v/>
      </c>
      <c r="Q7" s="51" t="str">
        <f>IF(AND('Mapa de Riesgos'!$Y$20="Muy Alta",'Mapa de Riesgos'!$AA$20="Menor"),CONCATENATE("R2C",'Mapa de Riesgos'!$O$20),"")</f>
        <v/>
      </c>
      <c r="R7" s="51" t="str">
        <f>IF(AND('Mapa de Riesgos'!$Y$21="Muy Alta",'Mapa de Riesgos'!$AA$21="Menor"),CONCATENATE("R2C",'Mapa de Riesgos'!$O$21),"")</f>
        <v/>
      </c>
      <c r="S7" s="51" t="str">
        <f>IF(AND('Mapa de Riesgos'!$Y$22="Muy Alta",'Mapa de Riesgos'!$AA$22="Menor"),CONCATENATE("R2C",'Mapa de Riesgos'!$O$22),"")</f>
        <v/>
      </c>
      <c r="T7" s="51" t="str">
        <f>IF(AND('Mapa de Riesgos'!$Y$23="Muy Alta",'Mapa de Riesgos'!$AA$23="Menor"),CONCATENATE("R2C",'Mapa de Riesgos'!$O$23),"")</f>
        <v/>
      </c>
      <c r="U7" s="52" t="str">
        <f>IF(AND('Mapa de Riesgos'!$Y$24="Muy Alta",'Mapa de Riesgos'!$AA$24="Menor"),CONCATENATE("R2C",'Mapa de Riesgos'!$O$24),"")</f>
        <v/>
      </c>
      <c r="V7" s="50" t="str">
        <f>IF(AND('Mapa de Riesgos'!$Y$19="Muy Alta",'Mapa de Riesgos'!$AA$19="Moderado"),CONCATENATE("R2C",'Mapa de Riesgos'!$O$19),"")</f>
        <v/>
      </c>
      <c r="W7" s="51" t="str">
        <f>IF(AND('Mapa de Riesgos'!$Y$20="Muy Alta",'Mapa de Riesgos'!$AA$20="Moderado"),CONCATENATE("R2C",'Mapa de Riesgos'!$O$20),"")</f>
        <v/>
      </c>
      <c r="X7" s="51" t="str">
        <f>IF(AND('Mapa de Riesgos'!$Y$21="Muy Alta",'Mapa de Riesgos'!$AA$21="Moderado"),CONCATENATE("R2C",'Mapa de Riesgos'!$O$21),"")</f>
        <v/>
      </c>
      <c r="Y7" s="51" t="str">
        <f>IF(AND('Mapa de Riesgos'!$Y$22="Muy Alta",'Mapa de Riesgos'!$AA$22="Moderado"),CONCATENATE("R2C",'Mapa de Riesgos'!$O$22),"")</f>
        <v/>
      </c>
      <c r="Z7" s="51" t="str">
        <f>IF(AND('Mapa de Riesgos'!$Y$23="Muy Alta",'Mapa de Riesgos'!$AA$23="Moderado"),CONCATENATE("R2C",'Mapa de Riesgos'!$O$23),"")</f>
        <v/>
      </c>
      <c r="AA7" s="52" t="str">
        <f>IF(AND('Mapa de Riesgos'!$Y$24="Muy Alta",'Mapa de Riesgos'!$AA$24="Moderado"),CONCATENATE("R2C",'Mapa de Riesgos'!$O$24),"")</f>
        <v/>
      </c>
      <c r="AB7" s="50" t="str">
        <f>IF(AND('Mapa de Riesgos'!$Y$19="Muy Alta",'Mapa de Riesgos'!$AA$19="Mayor"),CONCATENATE("R2C",'Mapa de Riesgos'!$O$19),"")</f>
        <v/>
      </c>
      <c r="AC7" s="51" t="str">
        <f>IF(AND('Mapa de Riesgos'!$Y$20="Muy Alta",'Mapa de Riesgos'!$AA$20="Mayor"),CONCATENATE("R2C",'Mapa de Riesgos'!$O$20),"")</f>
        <v/>
      </c>
      <c r="AD7" s="51" t="str">
        <f>IF(AND('Mapa de Riesgos'!$Y$21="Muy Alta",'Mapa de Riesgos'!$AA$21="Mayor"),CONCATENATE("R2C",'Mapa de Riesgos'!$O$21),"")</f>
        <v/>
      </c>
      <c r="AE7" s="51" t="str">
        <f>IF(AND('Mapa de Riesgos'!$Y$22="Muy Alta",'Mapa de Riesgos'!$AA$22="Mayor"),CONCATENATE("R2C",'Mapa de Riesgos'!$O$22),"")</f>
        <v/>
      </c>
      <c r="AF7" s="51" t="str">
        <f>IF(AND('Mapa de Riesgos'!$Y$23="Muy Alta",'Mapa de Riesgos'!$AA$23="Mayor"),CONCATENATE("R2C",'Mapa de Riesgos'!$O$23),"")</f>
        <v/>
      </c>
      <c r="AG7" s="52" t="str">
        <f>IF(AND('Mapa de Riesgos'!$Y$24="Muy Alta",'Mapa de Riesgos'!$AA$24="Mayor"),CONCATENATE("R2C",'Mapa de Riesgos'!$O$24),"")</f>
        <v/>
      </c>
      <c r="AH7" s="53" t="str">
        <f>IF(AND('Mapa de Riesgos'!$Y$19="Muy Alta",'Mapa de Riesgos'!$AA$19="Catastrófico"),CONCATENATE("R2C",'Mapa de Riesgos'!$O$19),"")</f>
        <v/>
      </c>
      <c r="AI7" s="54" t="str">
        <f>IF(AND('Mapa de Riesgos'!$Y$20="Muy Alta",'Mapa de Riesgos'!$AA$20="Catastrófico"),CONCATENATE("R2C",'Mapa de Riesgos'!$O$20),"")</f>
        <v/>
      </c>
      <c r="AJ7" s="54" t="str">
        <f>IF(AND('Mapa de Riesgos'!$Y$21="Muy Alta",'Mapa de Riesgos'!$AA$21="Catastrófico"),CONCATENATE("R2C",'Mapa de Riesgos'!$O$21),"")</f>
        <v/>
      </c>
      <c r="AK7" s="54" t="str">
        <f>IF(AND('Mapa de Riesgos'!$Y$22="Muy Alta",'Mapa de Riesgos'!$AA$22="Catastrófico"),CONCATENATE("R2C",'Mapa de Riesgos'!$O$22),"")</f>
        <v/>
      </c>
      <c r="AL7" s="54" t="str">
        <f>IF(AND('Mapa de Riesgos'!$Y$23="Muy Alta",'Mapa de Riesgos'!$AA$23="Catastrófico"),CONCATENATE("R2C",'Mapa de Riesgos'!$O$23),"")</f>
        <v/>
      </c>
      <c r="AM7" s="55" t="str">
        <f>IF(AND('Mapa de Riesgos'!$Y$24="Muy Alta",'Mapa de Riesgos'!$AA$24="Catastrófico"),CONCATENATE("R2C",'Mapa de Riesgos'!$O$24),"")</f>
        <v/>
      </c>
      <c r="AN7" s="81"/>
      <c r="AO7" s="568"/>
      <c r="AP7" s="569"/>
      <c r="AQ7" s="569"/>
      <c r="AR7" s="569"/>
      <c r="AS7" s="569"/>
      <c r="AT7" s="570"/>
      <c r="AU7" s="81"/>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row>
    <row r="8" spans="1:91" ht="15" customHeight="1" x14ac:dyDescent="0.25">
      <c r="A8" s="81"/>
      <c r="B8" s="463"/>
      <c r="C8" s="463"/>
      <c r="D8" s="464"/>
      <c r="E8" s="562"/>
      <c r="F8" s="561"/>
      <c r="G8" s="561"/>
      <c r="H8" s="561"/>
      <c r="I8" s="577"/>
      <c r="J8" s="50" t="str">
        <f>IF(AND('Mapa de Riesgos'!$Y$25="Muy Alta",'Mapa de Riesgos'!$AA$25="Leve"),CONCATENATE("R3C",'Mapa de Riesgos'!$O$25),"")</f>
        <v/>
      </c>
      <c r="K8" s="51" t="str">
        <f>IF(AND('Mapa de Riesgos'!$Y$26="Muy Alta",'Mapa de Riesgos'!$AA$26="Leve"),CONCATENATE("R3C",'Mapa de Riesgos'!$O$26),"")</f>
        <v/>
      </c>
      <c r="L8" s="51" t="str">
        <f>IF(AND('Mapa de Riesgos'!$Y$27="Muy Alta",'Mapa de Riesgos'!$AA$27="Leve"),CONCATENATE("R3C",'Mapa de Riesgos'!$O$27),"")</f>
        <v/>
      </c>
      <c r="M8" s="51" t="str">
        <f>IF(AND('Mapa de Riesgos'!$Y$28="Muy Alta",'Mapa de Riesgos'!$AA$28="Leve"),CONCATENATE("R3C",'Mapa de Riesgos'!$O$28),"")</f>
        <v/>
      </c>
      <c r="N8" s="51" t="str">
        <f>IF(AND('Mapa de Riesgos'!$Y$29="Muy Alta",'Mapa de Riesgos'!$AA$29="Leve"),CONCATENATE("R3C",'Mapa de Riesgos'!$O$29),"")</f>
        <v/>
      </c>
      <c r="O8" s="52" t="str">
        <f>IF(AND('Mapa de Riesgos'!$Y$30="Muy Alta",'Mapa de Riesgos'!$AA$30="Leve"),CONCATENATE("R3C",'Mapa de Riesgos'!$O$30),"")</f>
        <v/>
      </c>
      <c r="P8" s="50" t="str">
        <f>IF(AND('Mapa de Riesgos'!$Y$25="Muy Alta",'Mapa de Riesgos'!$AA$25="Menor"),CONCATENATE("R3C",'Mapa de Riesgos'!$O$25),"")</f>
        <v/>
      </c>
      <c r="Q8" s="51" t="str">
        <f>IF(AND('Mapa de Riesgos'!$Y$26="Muy Alta",'Mapa de Riesgos'!$AA$26="Menor"),CONCATENATE("R3C",'Mapa de Riesgos'!$O$26),"")</f>
        <v/>
      </c>
      <c r="R8" s="51" t="str">
        <f>IF(AND('Mapa de Riesgos'!$Y$27="Muy Alta",'Mapa de Riesgos'!$AA$27="Menor"),CONCATENATE("R3C",'Mapa de Riesgos'!$O$27),"")</f>
        <v/>
      </c>
      <c r="S8" s="51" t="str">
        <f>IF(AND('Mapa de Riesgos'!$Y$28="Muy Alta",'Mapa de Riesgos'!$AA$28="Menor"),CONCATENATE("R3C",'Mapa de Riesgos'!$O$28),"")</f>
        <v/>
      </c>
      <c r="T8" s="51" t="str">
        <f>IF(AND('Mapa de Riesgos'!$Y$29="Muy Alta",'Mapa de Riesgos'!$AA$29="Menor"),CONCATENATE("R3C",'Mapa de Riesgos'!$O$29),"")</f>
        <v/>
      </c>
      <c r="U8" s="52" t="str">
        <f>IF(AND('Mapa de Riesgos'!$Y$30="Muy Alta",'Mapa de Riesgos'!$AA$30="Menor"),CONCATENATE("R3C",'Mapa de Riesgos'!$O$30),"")</f>
        <v/>
      </c>
      <c r="V8" s="50" t="str">
        <f>IF(AND('Mapa de Riesgos'!$Y$25="Muy Alta",'Mapa de Riesgos'!$AA$25="Moderado"),CONCATENATE("R3C",'Mapa de Riesgos'!$O$25),"")</f>
        <v/>
      </c>
      <c r="W8" s="51" t="str">
        <f>IF(AND('Mapa de Riesgos'!$Y$26="Muy Alta",'Mapa de Riesgos'!$AA$26="Moderado"),CONCATENATE("R3C",'Mapa de Riesgos'!$O$26),"")</f>
        <v/>
      </c>
      <c r="X8" s="51" t="str">
        <f>IF(AND('Mapa de Riesgos'!$Y$27="Muy Alta",'Mapa de Riesgos'!$AA$27="Moderado"),CONCATENATE("R3C",'Mapa de Riesgos'!$O$27),"")</f>
        <v/>
      </c>
      <c r="Y8" s="51" t="str">
        <f>IF(AND('Mapa de Riesgos'!$Y$28="Muy Alta",'Mapa de Riesgos'!$AA$28="Moderado"),CONCATENATE("R3C",'Mapa de Riesgos'!$O$28),"")</f>
        <v/>
      </c>
      <c r="Z8" s="51" t="str">
        <f>IF(AND('Mapa de Riesgos'!$Y$29="Muy Alta",'Mapa de Riesgos'!$AA$29="Moderado"),CONCATENATE("R3C",'Mapa de Riesgos'!$O$29),"")</f>
        <v/>
      </c>
      <c r="AA8" s="52" t="str">
        <f>IF(AND('Mapa de Riesgos'!$Y$30="Muy Alta",'Mapa de Riesgos'!$AA$30="Moderado"),CONCATENATE("R3C",'Mapa de Riesgos'!$O$30),"")</f>
        <v/>
      </c>
      <c r="AB8" s="50" t="str">
        <f>IF(AND('Mapa de Riesgos'!$Y$25="Muy Alta",'Mapa de Riesgos'!$AA$25="Mayor"),CONCATENATE("R3C",'Mapa de Riesgos'!$O$25),"")</f>
        <v/>
      </c>
      <c r="AC8" s="51" t="str">
        <f>IF(AND('Mapa de Riesgos'!$Y$26="Muy Alta",'Mapa de Riesgos'!$AA$26="Mayor"),CONCATENATE("R3C",'Mapa de Riesgos'!$O$26),"")</f>
        <v/>
      </c>
      <c r="AD8" s="51" t="str">
        <f>IF(AND('Mapa de Riesgos'!$Y$27="Muy Alta",'Mapa de Riesgos'!$AA$27="Mayor"),CONCATENATE("R3C",'Mapa de Riesgos'!$O$27),"")</f>
        <v/>
      </c>
      <c r="AE8" s="51" t="str">
        <f>IF(AND('Mapa de Riesgos'!$Y$28="Muy Alta",'Mapa de Riesgos'!$AA$28="Mayor"),CONCATENATE("R3C",'Mapa de Riesgos'!$O$28),"")</f>
        <v/>
      </c>
      <c r="AF8" s="51" t="str">
        <f>IF(AND('Mapa de Riesgos'!$Y$29="Muy Alta",'Mapa de Riesgos'!$AA$29="Mayor"),CONCATENATE("R3C",'Mapa de Riesgos'!$O$29),"")</f>
        <v/>
      </c>
      <c r="AG8" s="52" t="str">
        <f>IF(AND('Mapa de Riesgos'!$Y$30="Muy Alta",'Mapa de Riesgos'!$AA$30="Mayor"),CONCATENATE("R3C",'Mapa de Riesgos'!$O$30),"")</f>
        <v/>
      </c>
      <c r="AH8" s="53" t="str">
        <f>IF(AND('Mapa de Riesgos'!$Y$25="Muy Alta",'Mapa de Riesgos'!$AA$25="Catastrófico"),CONCATENATE("R3C",'Mapa de Riesgos'!$O$25),"")</f>
        <v/>
      </c>
      <c r="AI8" s="54" t="str">
        <f>IF(AND('Mapa de Riesgos'!$Y$26="Muy Alta",'Mapa de Riesgos'!$AA$26="Catastrófico"),CONCATENATE("R3C",'Mapa de Riesgos'!$O$26),"")</f>
        <v/>
      </c>
      <c r="AJ8" s="54" t="str">
        <f>IF(AND('Mapa de Riesgos'!$Y$27="Muy Alta",'Mapa de Riesgos'!$AA$27="Catastrófico"),CONCATENATE("R3C",'Mapa de Riesgos'!$O$27),"")</f>
        <v/>
      </c>
      <c r="AK8" s="54" t="str">
        <f>IF(AND('Mapa de Riesgos'!$Y$28="Muy Alta",'Mapa de Riesgos'!$AA$28="Catastrófico"),CONCATENATE("R3C",'Mapa de Riesgos'!$O$28),"")</f>
        <v/>
      </c>
      <c r="AL8" s="54" t="str">
        <f>IF(AND('Mapa de Riesgos'!$Y$29="Muy Alta",'Mapa de Riesgos'!$AA$29="Catastrófico"),CONCATENATE("R3C",'Mapa de Riesgos'!$O$29),"")</f>
        <v/>
      </c>
      <c r="AM8" s="55" t="str">
        <f>IF(AND('Mapa de Riesgos'!$Y$30="Muy Alta",'Mapa de Riesgos'!$AA$30="Catastrófico"),CONCATENATE("R3C",'Mapa de Riesgos'!$O$30),"")</f>
        <v/>
      </c>
      <c r="AN8" s="81"/>
      <c r="AO8" s="568"/>
      <c r="AP8" s="569"/>
      <c r="AQ8" s="569"/>
      <c r="AR8" s="569"/>
      <c r="AS8" s="569"/>
      <c r="AT8" s="570"/>
      <c r="AU8" s="81"/>
      <c r="AV8" s="81"/>
      <c r="AW8" s="81"/>
      <c r="AX8" s="81"/>
      <c r="AY8" s="81"/>
      <c r="AZ8" s="81"/>
      <c r="BA8" s="81"/>
      <c r="BB8" s="81"/>
      <c r="BC8" s="81"/>
      <c r="BD8" s="81"/>
      <c r="BE8" s="81"/>
      <c r="BF8" s="81"/>
      <c r="BG8" s="81"/>
      <c r="BH8" s="81"/>
      <c r="BI8" s="81"/>
      <c r="BJ8" s="81"/>
      <c r="BK8" s="81"/>
      <c r="BL8" s="81"/>
      <c r="BM8" s="81"/>
      <c r="BN8" s="81"/>
      <c r="BO8" s="81"/>
      <c r="BP8" s="81"/>
      <c r="BQ8" s="81"/>
      <c r="BR8" s="81"/>
      <c r="BS8" s="81"/>
      <c r="BT8" s="81"/>
      <c r="BU8" s="81"/>
      <c r="BV8" s="81"/>
      <c r="BW8" s="81"/>
      <c r="BX8" s="81"/>
    </row>
    <row r="9" spans="1:91" ht="15" customHeight="1" x14ac:dyDescent="0.25">
      <c r="A9" s="81"/>
      <c r="B9" s="463"/>
      <c r="C9" s="463"/>
      <c r="D9" s="464"/>
      <c r="E9" s="562"/>
      <c r="F9" s="561"/>
      <c r="G9" s="561"/>
      <c r="H9" s="561"/>
      <c r="I9" s="577"/>
      <c r="J9" s="50" t="str">
        <f>IF(AND('Mapa de Riesgos'!$Y$31="Muy Alta",'Mapa de Riesgos'!$AA$31="Leve"),CONCATENATE("R4C",'Mapa de Riesgos'!$O$31),"")</f>
        <v/>
      </c>
      <c r="K9" s="51" t="str">
        <f>IF(AND('Mapa de Riesgos'!$Y$32="Muy Alta",'Mapa de Riesgos'!$AA$32="Leve"),CONCATENATE("R4C",'Mapa de Riesgos'!$O$32),"")</f>
        <v/>
      </c>
      <c r="L9" s="51" t="str">
        <f>IF(AND('Mapa de Riesgos'!$Y$33="Muy Alta",'Mapa de Riesgos'!$AA$33="Leve"),CONCATENATE("R4C",'Mapa de Riesgos'!$O$33),"")</f>
        <v/>
      </c>
      <c r="M9" s="51" t="str">
        <f>IF(AND('Mapa de Riesgos'!$Y$34="Muy Alta",'Mapa de Riesgos'!$AA$34="Leve"),CONCATENATE("R4C",'Mapa de Riesgos'!$O$34),"")</f>
        <v/>
      </c>
      <c r="N9" s="51" t="str">
        <f>IF(AND('Mapa de Riesgos'!$Y$35="Muy Alta",'Mapa de Riesgos'!$AA$35="Leve"),CONCATENATE("R4C",'Mapa de Riesgos'!$O$35),"")</f>
        <v/>
      </c>
      <c r="O9" s="52" t="str">
        <f>IF(AND('Mapa de Riesgos'!$Y$36="Muy Alta",'Mapa de Riesgos'!$AA$36="Leve"),CONCATENATE("R4C",'Mapa de Riesgos'!$O$36),"")</f>
        <v/>
      </c>
      <c r="P9" s="50" t="str">
        <f>IF(AND('Mapa de Riesgos'!$Y$31="Muy Alta",'Mapa de Riesgos'!$AA$31="Menor"),CONCATENATE("R4C",'Mapa de Riesgos'!$O$31),"")</f>
        <v/>
      </c>
      <c r="Q9" s="51" t="str">
        <f>IF(AND('Mapa de Riesgos'!$Y$32="Muy Alta",'Mapa de Riesgos'!$AA$32="Menor"),CONCATENATE("R4C",'Mapa de Riesgos'!$O$32),"")</f>
        <v/>
      </c>
      <c r="R9" s="51" t="str">
        <f>IF(AND('Mapa de Riesgos'!$Y$33="Muy Alta",'Mapa de Riesgos'!$AA$33="Menor"),CONCATENATE("R4C",'Mapa de Riesgos'!$O$33),"")</f>
        <v/>
      </c>
      <c r="S9" s="51" t="str">
        <f>IF(AND('Mapa de Riesgos'!$Y$34="Muy Alta",'Mapa de Riesgos'!$AA$34="Menor"),CONCATENATE("R4C",'Mapa de Riesgos'!$O$34),"")</f>
        <v/>
      </c>
      <c r="T9" s="51" t="str">
        <f>IF(AND('Mapa de Riesgos'!$Y$35="Muy Alta",'Mapa de Riesgos'!$AA$35="Menor"),CONCATENATE("R4C",'Mapa de Riesgos'!$O$35),"")</f>
        <v/>
      </c>
      <c r="U9" s="52" t="str">
        <f>IF(AND('Mapa de Riesgos'!$Y$36="Muy Alta",'Mapa de Riesgos'!$AA$36="Menor"),CONCATENATE("R4C",'Mapa de Riesgos'!$O$36),"")</f>
        <v/>
      </c>
      <c r="V9" s="50" t="str">
        <f>IF(AND('Mapa de Riesgos'!$Y$31="Muy Alta",'Mapa de Riesgos'!$AA$31="Moderado"),CONCATENATE("R4C",'Mapa de Riesgos'!$O$31),"")</f>
        <v/>
      </c>
      <c r="W9" s="51" t="str">
        <f>IF(AND('Mapa de Riesgos'!$Y$32="Muy Alta",'Mapa de Riesgos'!$AA$32="Moderado"),CONCATENATE("R4C",'Mapa de Riesgos'!$O$32),"")</f>
        <v/>
      </c>
      <c r="X9" s="51" t="str">
        <f>IF(AND('Mapa de Riesgos'!$Y$33="Muy Alta",'Mapa de Riesgos'!$AA$33="Moderado"),CONCATENATE("R4C",'Mapa de Riesgos'!$O$33),"")</f>
        <v/>
      </c>
      <c r="Y9" s="51" t="str">
        <f>IF(AND('Mapa de Riesgos'!$Y$34="Muy Alta",'Mapa de Riesgos'!$AA$34="Moderado"),CONCATENATE("R4C",'Mapa de Riesgos'!$O$34),"")</f>
        <v/>
      </c>
      <c r="Z9" s="51" t="str">
        <f>IF(AND('Mapa de Riesgos'!$Y$35="Muy Alta",'Mapa de Riesgos'!$AA$35="Moderado"),CONCATENATE("R4C",'Mapa de Riesgos'!$O$35),"")</f>
        <v/>
      </c>
      <c r="AA9" s="52" t="str">
        <f>IF(AND('Mapa de Riesgos'!$Y$36="Muy Alta",'Mapa de Riesgos'!$AA$36="Moderado"),CONCATENATE("R4C",'Mapa de Riesgos'!$O$36),"")</f>
        <v/>
      </c>
      <c r="AB9" s="50" t="str">
        <f>IF(AND('Mapa de Riesgos'!$Y$31="Muy Alta",'Mapa de Riesgos'!$AA$31="Mayor"),CONCATENATE("R4C",'Mapa de Riesgos'!$O$31),"")</f>
        <v/>
      </c>
      <c r="AC9" s="51" t="str">
        <f>IF(AND('Mapa de Riesgos'!$Y$32="Muy Alta",'Mapa de Riesgos'!$AA$32="Mayor"),CONCATENATE("R4C",'Mapa de Riesgos'!$O$32),"")</f>
        <v/>
      </c>
      <c r="AD9" s="51" t="str">
        <f>IF(AND('Mapa de Riesgos'!$Y$33="Muy Alta",'Mapa de Riesgos'!$AA$33="Mayor"),CONCATENATE("R4C",'Mapa de Riesgos'!$O$33),"")</f>
        <v/>
      </c>
      <c r="AE9" s="51" t="str">
        <f>IF(AND('Mapa de Riesgos'!$Y$34="Muy Alta",'Mapa de Riesgos'!$AA$34="Mayor"),CONCATENATE("R4C",'Mapa de Riesgos'!$O$34),"")</f>
        <v/>
      </c>
      <c r="AF9" s="51" t="str">
        <f>IF(AND('Mapa de Riesgos'!$Y$35="Muy Alta",'Mapa de Riesgos'!$AA$35="Mayor"),CONCATENATE("R4C",'Mapa de Riesgos'!$O$35),"")</f>
        <v/>
      </c>
      <c r="AG9" s="52" t="str">
        <f>IF(AND('Mapa de Riesgos'!$Y$36="Muy Alta",'Mapa de Riesgos'!$AA$36="Mayor"),CONCATENATE("R4C",'Mapa de Riesgos'!$O$36),"")</f>
        <v/>
      </c>
      <c r="AH9" s="53" t="str">
        <f>IF(AND('Mapa de Riesgos'!$Y$31="Muy Alta",'Mapa de Riesgos'!$AA$31="Catastrófico"),CONCATENATE("R4C",'Mapa de Riesgos'!$O$31),"")</f>
        <v/>
      </c>
      <c r="AI9" s="54" t="str">
        <f>IF(AND('Mapa de Riesgos'!$Y$32="Muy Alta",'Mapa de Riesgos'!$AA$32="Catastrófico"),CONCATENATE("R4C",'Mapa de Riesgos'!$O$32),"")</f>
        <v/>
      </c>
      <c r="AJ9" s="54" t="str">
        <f>IF(AND('Mapa de Riesgos'!$Y$33="Muy Alta",'Mapa de Riesgos'!$AA$33="Catastrófico"),CONCATENATE("R4C",'Mapa de Riesgos'!$O$33),"")</f>
        <v/>
      </c>
      <c r="AK9" s="54" t="str">
        <f>IF(AND('Mapa de Riesgos'!$Y$34="Muy Alta",'Mapa de Riesgos'!$AA$34="Catastrófico"),CONCATENATE("R4C",'Mapa de Riesgos'!$O$34),"")</f>
        <v/>
      </c>
      <c r="AL9" s="54" t="str">
        <f>IF(AND('Mapa de Riesgos'!$Y$35="Muy Alta",'Mapa de Riesgos'!$AA$35="Catastrófico"),CONCATENATE("R4C",'Mapa de Riesgos'!$O$35),"")</f>
        <v/>
      </c>
      <c r="AM9" s="55" t="str">
        <f>IF(AND('Mapa de Riesgos'!$Y$36="Muy Alta",'Mapa de Riesgos'!$AA$36="Catastrófico"),CONCATENATE("R4C",'Mapa de Riesgos'!$O$36),"")</f>
        <v/>
      </c>
      <c r="AN9" s="81"/>
      <c r="AO9" s="568"/>
      <c r="AP9" s="569"/>
      <c r="AQ9" s="569"/>
      <c r="AR9" s="569"/>
      <c r="AS9" s="569"/>
      <c r="AT9" s="570"/>
      <c r="AU9" s="81"/>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row>
    <row r="10" spans="1:91" ht="15" customHeight="1" x14ac:dyDescent="0.25">
      <c r="A10" s="81"/>
      <c r="B10" s="463"/>
      <c r="C10" s="463"/>
      <c r="D10" s="464"/>
      <c r="E10" s="562"/>
      <c r="F10" s="561"/>
      <c r="G10" s="561"/>
      <c r="H10" s="561"/>
      <c r="I10" s="577"/>
      <c r="J10" s="50" t="str">
        <f>IF(AND('Mapa de Riesgos'!$Y$37="Muy Alta",'Mapa de Riesgos'!$AA$37="Leve"),CONCATENATE("R5C",'Mapa de Riesgos'!$O$37),"")</f>
        <v/>
      </c>
      <c r="K10" s="51" t="str">
        <f>IF(AND('Mapa de Riesgos'!$Y$38="Muy Alta",'Mapa de Riesgos'!$AA$38="Leve"),CONCATENATE("R5C",'Mapa de Riesgos'!$O$38),"")</f>
        <v/>
      </c>
      <c r="L10" s="51" t="str">
        <f>IF(AND('Mapa de Riesgos'!$Y$39="Muy Alta",'Mapa de Riesgos'!$AA$39="Leve"),CONCATENATE("R5C",'Mapa de Riesgos'!$O$39),"")</f>
        <v/>
      </c>
      <c r="M10" s="51" t="str">
        <f>IF(AND('Mapa de Riesgos'!$Y$40="Muy Alta",'Mapa de Riesgos'!$AA$40="Leve"),CONCATENATE("R5C",'Mapa de Riesgos'!$O$40),"")</f>
        <v/>
      </c>
      <c r="N10" s="51" t="str">
        <f>IF(AND('Mapa de Riesgos'!$Y$41="Muy Alta",'Mapa de Riesgos'!$AA$41="Leve"),CONCATENATE("R5C",'Mapa de Riesgos'!$O$41),"")</f>
        <v/>
      </c>
      <c r="O10" s="52" t="str">
        <f>IF(AND('Mapa de Riesgos'!$Y$42="Muy Alta",'Mapa de Riesgos'!$AA$42="Leve"),CONCATENATE("R5C",'Mapa de Riesgos'!$O$42),"")</f>
        <v/>
      </c>
      <c r="P10" s="50" t="str">
        <f>IF(AND('Mapa de Riesgos'!$Y$37="Muy Alta",'Mapa de Riesgos'!$AA$37="Menor"),CONCATENATE("R5C",'Mapa de Riesgos'!$O$37),"")</f>
        <v/>
      </c>
      <c r="Q10" s="51" t="str">
        <f>IF(AND('Mapa de Riesgos'!$Y$38="Muy Alta",'Mapa de Riesgos'!$AA$38="Menor"),CONCATENATE("R5C",'Mapa de Riesgos'!$O$38),"")</f>
        <v/>
      </c>
      <c r="R10" s="51" t="str">
        <f>IF(AND('Mapa de Riesgos'!$Y$39="Muy Alta",'Mapa de Riesgos'!$AA$39="Menor"),CONCATENATE("R5C",'Mapa de Riesgos'!$O$39),"")</f>
        <v/>
      </c>
      <c r="S10" s="51" t="str">
        <f>IF(AND('Mapa de Riesgos'!$Y$40="Muy Alta",'Mapa de Riesgos'!$AA$40="Menor"),CONCATENATE("R5C",'Mapa de Riesgos'!$O$40),"")</f>
        <v/>
      </c>
      <c r="T10" s="51" t="str">
        <f>IF(AND('Mapa de Riesgos'!$Y$41="Muy Alta",'Mapa de Riesgos'!$AA$41="Menor"),CONCATENATE("R5C",'Mapa de Riesgos'!$O$41),"")</f>
        <v/>
      </c>
      <c r="U10" s="52" t="str">
        <f>IF(AND('Mapa de Riesgos'!$Y$42="Muy Alta",'Mapa de Riesgos'!$AA$42="Menor"),CONCATENATE("R5C",'Mapa de Riesgos'!$O$42),"")</f>
        <v/>
      </c>
      <c r="V10" s="50" t="str">
        <f>IF(AND('Mapa de Riesgos'!$Y$37="Muy Alta",'Mapa de Riesgos'!$AA$37="Moderado"),CONCATENATE("R5C",'Mapa de Riesgos'!$O$37),"")</f>
        <v/>
      </c>
      <c r="W10" s="51" t="str">
        <f>IF(AND('Mapa de Riesgos'!$Y$38="Muy Alta",'Mapa de Riesgos'!$AA$38="Moderado"),CONCATENATE("R5C",'Mapa de Riesgos'!$O$38),"")</f>
        <v/>
      </c>
      <c r="X10" s="51" t="str">
        <f>IF(AND('Mapa de Riesgos'!$Y$39="Muy Alta",'Mapa de Riesgos'!$AA$39="Moderado"),CONCATENATE("R5C",'Mapa de Riesgos'!$O$39),"")</f>
        <v/>
      </c>
      <c r="Y10" s="51" t="str">
        <f>IF(AND('Mapa de Riesgos'!$Y$40="Muy Alta",'Mapa de Riesgos'!$AA$40="Moderado"),CONCATENATE("R5C",'Mapa de Riesgos'!$O$40),"")</f>
        <v/>
      </c>
      <c r="Z10" s="51" t="str">
        <f>IF(AND('Mapa de Riesgos'!$Y$41="Muy Alta",'Mapa de Riesgos'!$AA$41="Moderado"),CONCATENATE("R5C",'Mapa de Riesgos'!$O$41),"")</f>
        <v/>
      </c>
      <c r="AA10" s="52" t="str">
        <f>IF(AND('Mapa de Riesgos'!$Y$42="Muy Alta",'Mapa de Riesgos'!$AA$42="Moderado"),CONCATENATE("R5C",'Mapa de Riesgos'!$O$42),"")</f>
        <v/>
      </c>
      <c r="AB10" s="50" t="str">
        <f>IF(AND('Mapa de Riesgos'!$Y$37="Muy Alta",'Mapa de Riesgos'!$AA$37="Mayor"),CONCATENATE("R5C",'Mapa de Riesgos'!$O$37),"")</f>
        <v/>
      </c>
      <c r="AC10" s="51" t="str">
        <f>IF(AND('Mapa de Riesgos'!$Y$38="Muy Alta",'Mapa de Riesgos'!$AA$38="Mayor"),CONCATENATE("R5C",'Mapa de Riesgos'!$O$38),"")</f>
        <v/>
      </c>
      <c r="AD10" s="51" t="str">
        <f>IF(AND('Mapa de Riesgos'!$Y$39="Muy Alta",'Mapa de Riesgos'!$AA$39="Mayor"),CONCATENATE("R5C",'Mapa de Riesgos'!$O$39),"")</f>
        <v/>
      </c>
      <c r="AE10" s="51" t="str">
        <f>IF(AND('Mapa de Riesgos'!$Y$40="Muy Alta",'Mapa de Riesgos'!$AA$40="Mayor"),CONCATENATE("R5C",'Mapa de Riesgos'!$O$40),"")</f>
        <v/>
      </c>
      <c r="AF10" s="51" t="str">
        <f>IF(AND('Mapa de Riesgos'!$Y$41="Muy Alta",'Mapa de Riesgos'!$AA$41="Mayor"),CONCATENATE("R5C",'Mapa de Riesgos'!$O$41),"")</f>
        <v/>
      </c>
      <c r="AG10" s="52" t="str">
        <f>IF(AND('Mapa de Riesgos'!$Y$42="Muy Alta",'Mapa de Riesgos'!$AA$42="Mayor"),CONCATENATE("R5C",'Mapa de Riesgos'!$O$42),"")</f>
        <v/>
      </c>
      <c r="AH10" s="53" t="str">
        <f>IF(AND('Mapa de Riesgos'!$Y$37="Muy Alta",'Mapa de Riesgos'!$AA$37="Catastrófico"),CONCATENATE("R5C",'Mapa de Riesgos'!$O$37),"")</f>
        <v/>
      </c>
      <c r="AI10" s="54" t="str">
        <f>IF(AND('Mapa de Riesgos'!$Y$38="Muy Alta",'Mapa de Riesgos'!$AA$38="Catastrófico"),CONCATENATE("R5C",'Mapa de Riesgos'!$O$38),"")</f>
        <v/>
      </c>
      <c r="AJ10" s="54" t="str">
        <f>IF(AND('Mapa de Riesgos'!$Y$39="Muy Alta",'Mapa de Riesgos'!$AA$39="Catastrófico"),CONCATENATE("R5C",'Mapa de Riesgos'!$O$39),"")</f>
        <v/>
      </c>
      <c r="AK10" s="54" t="str">
        <f>IF(AND('Mapa de Riesgos'!$Y$40="Muy Alta",'Mapa de Riesgos'!$AA$40="Catastrófico"),CONCATENATE("R5C",'Mapa de Riesgos'!$O$40),"")</f>
        <v/>
      </c>
      <c r="AL10" s="54" t="str">
        <f>IF(AND('Mapa de Riesgos'!$Y$41="Muy Alta",'Mapa de Riesgos'!$AA$41="Catastrófico"),CONCATENATE("R5C",'Mapa de Riesgos'!$O$41),"")</f>
        <v/>
      </c>
      <c r="AM10" s="55" t="str">
        <f>IF(AND('Mapa de Riesgos'!$Y$42="Muy Alta",'Mapa de Riesgos'!$AA$42="Catastrófico"),CONCATENATE("R5C",'Mapa de Riesgos'!$O$42),"")</f>
        <v/>
      </c>
      <c r="AN10" s="81"/>
      <c r="AO10" s="568"/>
      <c r="AP10" s="569"/>
      <c r="AQ10" s="569"/>
      <c r="AR10" s="569"/>
      <c r="AS10" s="569"/>
      <c r="AT10" s="570"/>
      <c r="AU10" s="81"/>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row>
    <row r="11" spans="1:91" ht="15" customHeight="1" x14ac:dyDescent="0.25">
      <c r="A11" s="81"/>
      <c r="B11" s="463"/>
      <c r="C11" s="463"/>
      <c r="D11" s="464"/>
      <c r="E11" s="562"/>
      <c r="F11" s="561"/>
      <c r="G11" s="561"/>
      <c r="H11" s="561"/>
      <c r="I11" s="577"/>
      <c r="J11" s="50" t="str">
        <f>IF(AND('Mapa de Riesgos'!$Y$43="Muy Alta",'Mapa de Riesgos'!$AA$43="Leve"),CONCATENATE("R6C",'Mapa de Riesgos'!$O$43),"")</f>
        <v/>
      </c>
      <c r="K11" s="51" t="str">
        <f>IF(AND('Mapa de Riesgos'!$Y$44="Muy Alta",'Mapa de Riesgos'!$AA$44="Leve"),CONCATENATE("R6C",'Mapa de Riesgos'!$O$44),"")</f>
        <v/>
      </c>
      <c r="L11" s="51" t="str">
        <f>IF(AND('Mapa de Riesgos'!$Y$45="Muy Alta",'Mapa de Riesgos'!$AA$45="Leve"),CONCATENATE("R6C",'Mapa de Riesgos'!$O$45),"")</f>
        <v/>
      </c>
      <c r="M11" s="51" t="str">
        <f>IF(AND('Mapa de Riesgos'!$Y$46="Muy Alta",'Mapa de Riesgos'!$AA$46="Leve"),CONCATENATE("R6C",'Mapa de Riesgos'!$O$46),"")</f>
        <v/>
      </c>
      <c r="N11" s="51" t="str">
        <f>IF(AND('Mapa de Riesgos'!$Y$47="Muy Alta",'Mapa de Riesgos'!$AA$47="Leve"),CONCATENATE("R6C",'Mapa de Riesgos'!$O$47),"")</f>
        <v/>
      </c>
      <c r="O11" s="52" t="str">
        <f>IF(AND('Mapa de Riesgos'!$Y$48="Muy Alta",'Mapa de Riesgos'!$AA$48="Leve"),CONCATENATE("R6C",'Mapa de Riesgos'!$O$48),"")</f>
        <v/>
      </c>
      <c r="P11" s="50" t="str">
        <f>IF(AND('Mapa de Riesgos'!$Y$43="Muy Alta",'Mapa de Riesgos'!$AA$43="Menor"),CONCATENATE("R6C",'Mapa de Riesgos'!$O$43),"")</f>
        <v/>
      </c>
      <c r="Q11" s="51" t="str">
        <f>IF(AND('Mapa de Riesgos'!$Y$44="Muy Alta",'Mapa de Riesgos'!$AA$44="Menor"),CONCATENATE("R6C",'Mapa de Riesgos'!$O$44),"")</f>
        <v/>
      </c>
      <c r="R11" s="51" t="str">
        <f>IF(AND('Mapa de Riesgos'!$Y$45="Muy Alta",'Mapa de Riesgos'!$AA$45="Menor"),CONCATENATE("R6C",'Mapa de Riesgos'!$O$45),"")</f>
        <v/>
      </c>
      <c r="S11" s="51" t="str">
        <f>IF(AND('Mapa de Riesgos'!$Y$46="Muy Alta",'Mapa de Riesgos'!$AA$46="Menor"),CONCATENATE("R6C",'Mapa de Riesgos'!$O$46),"")</f>
        <v/>
      </c>
      <c r="T11" s="51" t="str">
        <f>IF(AND('Mapa de Riesgos'!$Y$47="Muy Alta",'Mapa de Riesgos'!$AA$47="Menor"),CONCATENATE("R6C",'Mapa de Riesgos'!$O$47),"")</f>
        <v/>
      </c>
      <c r="U11" s="52" t="str">
        <f>IF(AND('Mapa de Riesgos'!$Y$48="Muy Alta",'Mapa de Riesgos'!$AA$48="Menor"),CONCATENATE("R6C",'Mapa de Riesgos'!$O$48),"")</f>
        <v/>
      </c>
      <c r="V11" s="50" t="str">
        <f>IF(AND('Mapa de Riesgos'!$Y$43="Muy Alta",'Mapa de Riesgos'!$AA$43="Moderado"),CONCATENATE("R6C",'Mapa de Riesgos'!$O$43),"")</f>
        <v/>
      </c>
      <c r="W11" s="51" t="str">
        <f>IF(AND('Mapa de Riesgos'!$Y$44="Muy Alta",'Mapa de Riesgos'!$AA$44="Moderado"),CONCATENATE("R6C",'Mapa de Riesgos'!$O$44),"")</f>
        <v/>
      </c>
      <c r="X11" s="51" t="str">
        <f>IF(AND('Mapa de Riesgos'!$Y$45="Muy Alta",'Mapa de Riesgos'!$AA$45="Moderado"),CONCATENATE("R6C",'Mapa de Riesgos'!$O$45),"")</f>
        <v/>
      </c>
      <c r="Y11" s="51" t="str">
        <f>IF(AND('Mapa de Riesgos'!$Y$46="Muy Alta",'Mapa de Riesgos'!$AA$46="Moderado"),CONCATENATE("R6C",'Mapa de Riesgos'!$O$46),"")</f>
        <v/>
      </c>
      <c r="Z11" s="51" t="str">
        <f>IF(AND('Mapa de Riesgos'!$Y$47="Muy Alta",'Mapa de Riesgos'!$AA$47="Moderado"),CONCATENATE("R6C",'Mapa de Riesgos'!$O$47),"")</f>
        <v/>
      </c>
      <c r="AA11" s="52" t="str">
        <f>IF(AND('Mapa de Riesgos'!$Y$48="Muy Alta",'Mapa de Riesgos'!$AA$48="Moderado"),CONCATENATE("R6C",'Mapa de Riesgos'!$O$48),"")</f>
        <v/>
      </c>
      <c r="AB11" s="50" t="str">
        <f>IF(AND('Mapa de Riesgos'!$Y$43="Muy Alta",'Mapa de Riesgos'!$AA$43="Mayor"),CONCATENATE("R6C",'Mapa de Riesgos'!$O$43),"")</f>
        <v/>
      </c>
      <c r="AC11" s="51" t="str">
        <f>IF(AND('Mapa de Riesgos'!$Y$44="Muy Alta",'Mapa de Riesgos'!$AA$44="Mayor"),CONCATENATE("R6C",'Mapa de Riesgos'!$O$44),"")</f>
        <v/>
      </c>
      <c r="AD11" s="51" t="str">
        <f>IF(AND('Mapa de Riesgos'!$Y$45="Muy Alta",'Mapa de Riesgos'!$AA$45="Mayor"),CONCATENATE("R6C",'Mapa de Riesgos'!$O$45),"")</f>
        <v/>
      </c>
      <c r="AE11" s="51" t="str">
        <f>IF(AND('Mapa de Riesgos'!$Y$46="Muy Alta",'Mapa de Riesgos'!$AA$46="Mayor"),CONCATENATE("R6C",'Mapa de Riesgos'!$O$46),"")</f>
        <v/>
      </c>
      <c r="AF11" s="51" t="str">
        <f>IF(AND('Mapa de Riesgos'!$Y$47="Muy Alta",'Mapa de Riesgos'!$AA$47="Mayor"),CONCATENATE("R6C",'Mapa de Riesgos'!$O$47),"")</f>
        <v/>
      </c>
      <c r="AG11" s="52" t="str">
        <f>IF(AND('Mapa de Riesgos'!$Y$48="Muy Alta",'Mapa de Riesgos'!$AA$48="Mayor"),CONCATENATE("R6C",'Mapa de Riesgos'!$O$48),"")</f>
        <v/>
      </c>
      <c r="AH11" s="53" t="str">
        <f>IF(AND('Mapa de Riesgos'!$Y$43="Muy Alta",'Mapa de Riesgos'!$AA$43="Catastrófico"),CONCATENATE("R6C",'Mapa de Riesgos'!$O$43),"")</f>
        <v/>
      </c>
      <c r="AI11" s="54" t="str">
        <f>IF(AND('Mapa de Riesgos'!$Y$44="Muy Alta",'Mapa de Riesgos'!$AA$44="Catastrófico"),CONCATENATE("R6C",'Mapa de Riesgos'!$O$44),"")</f>
        <v/>
      </c>
      <c r="AJ11" s="54" t="str">
        <f>IF(AND('Mapa de Riesgos'!$Y$45="Muy Alta",'Mapa de Riesgos'!$AA$45="Catastrófico"),CONCATENATE("R6C",'Mapa de Riesgos'!$O$45),"")</f>
        <v/>
      </c>
      <c r="AK11" s="54" t="str">
        <f>IF(AND('Mapa de Riesgos'!$Y$46="Muy Alta",'Mapa de Riesgos'!$AA$46="Catastrófico"),CONCATENATE("R6C",'Mapa de Riesgos'!$O$46),"")</f>
        <v/>
      </c>
      <c r="AL11" s="54" t="str">
        <f>IF(AND('Mapa de Riesgos'!$Y$47="Muy Alta",'Mapa de Riesgos'!$AA$47="Catastrófico"),CONCATENATE("R6C",'Mapa de Riesgos'!$O$47),"")</f>
        <v/>
      </c>
      <c r="AM11" s="55" t="str">
        <f>IF(AND('Mapa de Riesgos'!$Y$48="Muy Alta",'Mapa de Riesgos'!$AA$48="Catastrófico"),CONCATENATE("R6C",'Mapa de Riesgos'!$O$48),"")</f>
        <v/>
      </c>
      <c r="AN11" s="81"/>
      <c r="AO11" s="568"/>
      <c r="AP11" s="569"/>
      <c r="AQ11" s="569"/>
      <c r="AR11" s="569"/>
      <c r="AS11" s="569"/>
      <c r="AT11" s="570"/>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row>
    <row r="12" spans="1:91" ht="15" customHeight="1" x14ac:dyDescent="0.25">
      <c r="A12" s="81"/>
      <c r="B12" s="463"/>
      <c r="C12" s="463"/>
      <c r="D12" s="464"/>
      <c r="E12" s="562"/>
      <c r="F12" s="561"/>
      <c r="G12" s="561"/>
      <c r="H12" s="561"/>
      <c r="I12" s="577"/>
      <c r="J12" s="50" t="str">
        <f>IF(AND('Mapa de Riesgos'!$Y$49="Muy Alta",'Mapa de Riesgos'!$AA$49="Leve"),CONCATENATE("R7C",'Mapa de Riesgos'!$O$49),"")</f>
        <v/>
      </c>
      <c r="K12" s="51" t="str">
        <f>IF(AND('Mapa de Riesgos'!$Y$50="Muy Alta",'Mapa de Riesgos'!$AA$50="Leve"),CONCATENATE("R7C",'Mapa de Riesgos'!$O$50),"")</f>
        <v/>
      </c>
      <c r="L12" s="51" t="str">
        <f>IF(AND('Mapa de Riesgos'!$Y$51="Muy Alta",'Mapa de Riesgos'!$AA$51="Leve"),CONCATENATE("R7C",'Mapa de Riesgos'!$O$51),"")</f>
        <v/>
      </c>
      <c r="M12" s="51" t="str">
        <f>IF(AND('Mapa de Riesgos'!$Y$52="Muy Alta",'Mapa de Riesgos'!$AA$52="Leve"),CONCATENATE("R7C",'Mapa de Riesgos'!$O$52),"")</f>
        <v/>
      </c>
      <c r="N12" s="51" t="str">
        <f>IF(AND('Mapa de Riesgos'!$Y$53="Muy Alta",'Mapa de Riesgos'!$AA$53="Leve"),CONCATENATE("R7C",'Mapa de Riesgos'!$O$53),"")</f>
        <v/>
      </c>
      <c r="O12" s="52" t="str">
        <f>IF(AND('Mapa de Riesgos'!$Y$54="Muy Alta",'Mapa de Riesgos'!$AA$54="Leve"),CONCATENATE("R7C",'Mapa de Riesgos'!$O$54),"")</f>
        <v/>
      </c>
      <c r="P12" s="50" t="str">
        <f>IF(AND('Mapa de Riesgos'!$Y$49="Muy Alta",'Mapa de Riesgos'!$AA$49="Menor"),CONCATENATE("R7C",'Mapa de Riesgos'!$O$49),"")</f>
        <v/>
      </c>
      <c r="Q12" s="51" t="str">
        <f>IF(AND('Mapa de Riesgos'!$Y$50="Muy Alta",'Mapa de Riesgos'!$AA$50="Menor"),CONCATENATE("R7C",'Mapa de Riesgos'!$O$50),"")</f>
        <v/>
      </c>
      <c r="R12" s="51" t="str">
        <f>IF(AND('Mapa de Riesgos'!$Y$51="Muy Alta",'Mapa de Riesgos'!$AA$51="Menor"),CONCATENATE("R7C",'Mapa de Riesgos'!$O$51),"")</f>
        <v/>
      </c>
      <c r="S12" s="51" t="str">
        <f>IF(AND('Mapa de Riesgos'!$Y$52="Muy Alta",'Mapa de Riesgos'!$AA$52="Menor"),CONCATENATE("R7C",'Mapa de Riesgos'!$O$52),"")</f>
        <v/>
      </c>
      <c r="T12" s="51" t="str">
        <f>IF(AND('Mapa de Riesgos'!$Y$53="Muy Alta",'Mapa de Riesgos'!$AA$53="Menor"),CONCATENATE("R7C",'Mapa de Riesgos'!$O$53),"")</f>
        <v/>
      </c>
      <c r="U12" s="52" t="str">
        <f>IF(AND('Mapa de Riesgos'!$Y$54="Muy Alta",'Mapa de Riesgos'!$AA$54="Menor"),CONCATENATE("R7C",'Mapa de Riesgos'!$O$54),"")</f>
        <v/>
      </c>
      <c r="V12" s="50" t="str">
        <f>IF(AND('Mapa de Riesgos'!$Y$49="Muy Alta",'Mapa de Riesgos'!$AA$49="Moderado"),CONCATENATE("R7C",'Mapa de Riesgos'!$O$49),"")</f>
        <v/>
      </c>
      <c r="W12" s="51" t="str">
        <f>IF(AND('Mapa de Riesgos'!$Y$50="Muy Alta",'Mapa de Riesgos'!$AA$50="Moderado"),CONCATENATE("R7C",'Mapa de Riesgos'!$O$50),"")</f>
        <v/>
      </c>
      <c r="X12" s="51" t="str">
        <f>IF(AND('Mapa de Riesgos'!$Y$51="Muy Alta",'Mapa de Riesgos'!$AA$51="Moderado"),CONCATENATE("R7C",'Mapa de Riesgos'!$O$51),"")</f>
        <v/>
      </c>
      <c r="Y12" s="51" t="str">
        <f>IF(AND('Mapa de Riesgos'!$Y$52="Muy Alta",'Mapa de Riesgos'!$AA$52="Moderado"),CONCATENATE("R7C",'Mapa de Riesgos'!$O$52),"")</f>
        <v/>
      </c>
      <c r="Z12" s="51" t="str">
        <f>IF(AND('Mapa de Riesgos'!$Y$53="Muy Alta",'Mapa de Riesgos'!$AA$53="Moderado"),CONCATENATE("R7C",'Mapa de Riesgos'!$O$53),"")</f>
        <v/>
      </c>
      <c r="AA12" s="52" t="str">
        <f>IF(AND('Mapa de Riesgos'!$Y$54="Muy Alta",'Mapa de Riesgos'!$AA$54="Moderado"),CONCATENATE("R7C",'Mapa de Riesgos'!$O$54),"")</f>
        <v/>
      </c>
      <c r="AB12" s="50" t="str">
        <f>IF(AND('Mapa de Riesgos'!$Y$49="Muy Alta",'Mapa de Riesgos'!$AA$49="Mayor"),CONCATENATE("R7C",'Mapa de Riesgos'!$O$49),"")</f>
        <v/>
      </c>
      <c r="AC12" s="51" t="str">
        <f>IF(AND('Mapa de Riesgos'!$Y$50="Muy Alta",'Mapa de Riesgos'!$AA$50="Mayor"),CONCATENATE("R7C",'Mapa de Riesgos'!$O$50),"")</f>
        <v/>
      </c>
      <c r="AD12" s="51" t="str">
        <f>IF(AND('Mapa de Riesgos'!$Y$51="Muy Alta",'Mapa de Riesgos'!$AA$51="Mayor"),CONCATENATE("R7C",'Mapa de Riesgos'!$O$51),"")</f>
        <v/>
      </c>
      <c r="AE12" s="51" t="str">
        <f>IF(AND('Mapa de Riesgos'!$Y$52="Muy Alta",'Mapa de Riesgos'!$AA$52="Mayor"),CONCATENATE("R7C",'Mapa de Riesgos'!$O$52),"")</f>
        <v/>
      </c>
      <c r="AF12" s="51" t="str">
        <f>IF(AND('Mapa de Riesgos'!$Y$53="Muy Alta",'Mapa de Riesgos'!$AA$53="Mayor"),CONCATENATE("R7C",'Mapa de Riesgos'!$O$53),"")</f>
        <v/>
      </c>
      <c r="AG12" s="52" t="str">
        <f>IF(AND('Mapa de Riesgos'!$Y$54="Muy Alta",'Mapa de Riesgos'!$AA$54="Mayor"),CONCATENATE("R7C",'Mapa de Riesgos'!$O$54),"")</f>
        <v/>
      </c>
      <c r="AH12" s="53" t="str">
        <f>IF(AND('Mapa de Riesgos'!$Y$49="Muy Alta",'Mapa de Riesgos'!$AA$49="Catastrófico"),CONCATENATE("R7C",'Mapa de Riesgos'!$O$49),"")</f>
        <v/>
      </c>
      <c r="AI12" s="54" t="str">
        <f>IF(AND('Mapa de Riesgos'!$Y$50="Muy Alta",'Mapa de Riesgos'!$AA$50="Catastrófico"),CONCATENATE("R7C",'Mapa de Riesgos'!$O$50),"")</f>
        <v/>
      </c>
      <c r="AJ12" s="54" t="str">
        <f>IF(AND('Mapa de Riesgos'!$Y$51="Muy Alta",'Mapa de Riesgos'!$AA$51="Catastrófico"),CONCATENATE("R7C",'Mapa de Riesgos'!$O$51),"")</f>
        <v/>
      </c>
      <c r="AK12" s="54" t="str">
        <f>IF(AND('Mapa de Riesgos'!$Y$52="Muy Alta",'Mapa de Riesgos'!$AA$52="Catastrófico"),CONCATENATE("R7C",'Mapa de Riesgos'!$O$52),"")</f>
        <v/>
      </c>
      <c r="AL12" s="54" t="str">
        <f>IF(AND('Mapa de Riesgos'!$Y$53="Muy Alta",'Mapa de Riesgos'!$AA$53="Catastrófico"),CONCATENATE("R7C",'Mapa de Riesgos'!$O$53),"")</f>
        <v/>
      </c>
      <c r="AM12" s="55" t="str">
        <f>IF(AND('Mapa de Riesgos'!$Y$54="Muy Alta",'Mapa de Riesgos'!$AA$54="Catastrófico"),CONCATENATE("R7C",'Mapa de Riesgos'!$O$54),"")</f>
        <v/>
      </c>
      <c r="AN12" s="81"/>
      <c r="AO12" s="568"/>
      <c r="AP12" s="569"/>
      <c r="AQ12" s="569"/>
      <c r="AR12" s="569"/>
      <c r="AS12" s="569"/>
      <c r="AT12" s="570"/>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row>
    <row r="13" spans="1:91" ht="15" customHeight="1" x14ac:dyDescent="0.25">
      <c r="A13" s="81"/>
      <c r="B13" s="463"/>
      <c r="C13" s="463"/>
      <c r="D13" s="464"/>
      <c r="E13" s="562"/>
      <c r="F13" s="561"/>
      <c r="G13" s="561"/>
      <c r="H13" s="561"/>
      <c r="I13" s="577"/>
      <c r="J13" s="50" t="str">
        <f>IF(AND('Mapa de Riesgos'!$Y$55="Muy Alta",'Mapa de Riesgos'!$AA$55="Leve"),CONCATENATE("R8C",'Mapa de Riesgos'!$O$55),"")</f>
        <v/>
      </c>
      <c r="K13" s="51" t="str">
        <f>IF(AND('Mapa de Riesgos'!$Y$56="Muy Alta",'Mapa de Riesgos'!$AA$56="Leve"),CONCATENATE("R8C",'Mapa de Riesgos'!$O$56),"")</f>
        <v/>
      </c>
      <c r="L13" s="51" t="str">
        <f>IF(AND('Mapa de Riesgos'!$Y$57="Muy Alta",'Mapa de Riesgos'!$AA$57="Leve"),CONCATENATE("R8C",'Mapa de Riesgos'!$O$57),"")</f>
        <v/>
      </c>
      <c r="M13" s="51" t="str">
        <f>IF(AND('Mapa de Riesgos'!$Y$58="Muy Alta",'Mapa de Riesgos'!$AA$58="Leve"),CONCATENATE("R8C",'Mapa de Riesgos'!$O$58),"")</f>
        <v/>
      </c>
      <c r="N13" s="51" t="str">
        <f>IF(AND('Mapa de Riesgos'!$Y$59="Muy Alta",'Mapa de Riesgos'!$AA$59="Leve"),CONCATENATE("R8C",'Mapa de Riesgos'!$O$59),"")</f>
        <v/>
      </c>
      <c r="O13" s="52" t="str">
        <f>IF(AND('Mapa de Riesgos'!$Y$60="Muy Alta",'Mapa de Riesgos'!$AA$60="Leve"),CONCATENATE("R8C",'Mapa de Riesgos'!$O$60),"")</f>
        <v/>
      </c>
      <c r="P13" s="50" t="str">
        <f>IF(AND('Mapa de Riesgos'!$Y$55="Muy Alta",'Mapa de Riesgos'!$AA$55="Menor"),CONCATENATE("R8C",'Mapa de Riesgos'!$O$55),"")</f>
        <v/>
      </c>
      <c r="Q13" s="51" t="str">
        <f>IF(AND('Mapa de Riesgos'!$Y$56="Muy Alta",'Mapa de Riesgos'!$AA$56="Menor"),CONCATENATE("R8C",'Mapa de Riesgos'!$O$56),"")</f>
        <v/>
      </c>
      <c r="R13" s="51" t="str">
        <f>IF(AND('Mapa de Riesgos'!$Y$57="Muy Alta",'Mapa de Riesgos'!$AA$57="Menor"),CONCATENATE("R8C",'Mapa de Riesgos'!$O$57),"")</f>
        <v/>
      </c>
      <c r="S13" s="51" t="str">
        <f>IF(AND('Mapa de Riesgos'!$Y$58="Muy Alta",'Mapa de Riesgos'!$AA$58="Menor"),CONCATENATE("R8C",'Mapa de Riesgos'!$O$58),"")</f>
        <v/>
      </c>
      <c r="T13" s="51" t="str">
        <f>IF(AND('Mapa de Riesgos'!$Y$59="Muy Alta",'Mapa de Riesgos'!$AA$59="Menor"),CONCATENATE("R8C",'Mapa de Riesgos'!$O$59),"")</f>
        <v/>
      </c>
      <c r="U13" s="52" t="str">
        <f>IF(AND('Mapa de Riesgos'!$Y$60="Muy Alta",'Mapa de Riesgos'!$AA$60="Menor"),CONCATENATE("R8C",'Mapa de Riesgos'!$O$60),"")</f>
        <v/>
      </c>
      <c r="V13" s="50" t="str">
        <f>IF(AND('Mapa de Riesgos'!$Y$55="Muy Alta",'Mapa de Riesgos'!$AA$55="Moderado"),CONCATENATE("R8C",'Mapa de Riesgos'!$O$55),"")</f>
        <v/>
      </c>
      <c r="W13" s="51" t="str">
        <f>IF(AND('Mapa de Riesgos'!$Y$56="Muy Alta",'Mapa de Riesgos'!$AA$56="Moderado"),CONCATENATE("R8C",'Mapa de Riesgos'!$O$56),"")</f>
        <v/>
      </c>
      <c r="X13" s="51" t="str">
        <f>IF(AND('Mapa de Riesgos'!$Y$57="Muy Alta",'Mapa de Riesgos'!$AA$57="Moderado"),CONCATENATE("R8C",'Mapa de Riesgos'!$O$57),"")</f>
        <v/>
      </c>
      <c r="Y13" s="51" t="str">
        <f>IF(AND('Mapa de Riesgos'!$Y$58="Muy Alta",'Mapa de Riesgos'!$AA$58="Moderado"),CONCATENATE("R8C",'Mapa de Riesgos'!$O$58),"")</f>
        <v/>
      </c>
      <c r="Z13" s="51" t="str">
        <f>IF(AND('Mapa de Riesgos'!$Y$59="Muy Alta",'Mapa de Riesgos'!$AA$59="Moderado"),CONCATENATE("R8C",'Mapa de Riesgos'!$O$59),"")</f>
        <v/>
      </c>
      <c r="AA13" s="52" t="str">
        <f>IF(AND('Mapa de Riesgos'!$Y$60="Muy Alta",'Mapa de Riesgos'!$AA$60="Moderado"),CONCATENATE("R8C",'Mapa de Riesgos'!$O$60),"")</f>
        <v/>
      </c>
      <c r="AB13" s="50" t="str">
        <f>IF(AND('Mapa de Riesgos'!$Y$55="Muy Alta",'Mapa de Riesgos'!$AA$55="Mayor"),CONCATENATE("R8C",'Mapa de Riesgos'!$O$55),"")</f>
        <v/>
      </c>
      <c r="AC13" s="51" t="str">
        <f>IF(AND('Mapa de Riesgos'!$Y$56="Muy Alta",'Mapa de Riesgos'!$AA$56="Mayor"),CONCATENATE("R8C",'Mapa de Riesgos'!$O$56),"")</f>
        <v/>
      </c>
      <c r="AD13" s="51" t="str">
        <f>IF(AND('Mapa de Riesgos'!$Y$57="Muy Alta",'Mapa de Riesgos'!$AA$57="Mayor"),CONCATENATE("R8C",'Mapa de Riesgos'!$O$57),"")</f>
        <v/>
      </c>
      <c r="AE13" s="51" t="str">
        <f>IF(AND('Mapa de Riesgos'!$Y$58="Muy Alta",'Mapa de Riesgos'!$AA$58="Mayor"),CONCATENATE("R8C",'Mapa de Riesgos'!$O$58),"")</f>
        <v/>
      </c>
      <c r="AF13" s="51" t="str">
        <f>IF(AND('Mapa de Riesgos'!$Y$59="Muy Alta",'Mapa de Riesgos'!$AA$59="Mayor"),CONCATENATE("R8C",'Mapa de Riesgos'!$O$59),"")</f>
        <v/>
      </c>
      <c r="AG13" s="52" t="str">
        <f>IF(AND('Mapa de Riesgos'!$Y$60="Muy Alta",'Mapa de Riesgos'!$AA$60="Mayor"),CONCATENATE("R8C",'Mapa de Riesgos'!$O$60),"")</f>
        <v/>
      </c>
      <c r="AH13" s="53" t="str">
        <f>IF(AND('Mapa de Riesgos'!$Y$55="Muy Alta",'Mapa de Riesgos'!$AA$55="Catastrófico"),CONCATENATE("R8C",'Mapa de Riesgos'!$O$55),"")</f>
        <v/>
      </c>
      <c r="AI13" s="54" t="str">
        <f>IF(AND('Mapa de Riesgos'!$Y$56="Muy Alta",'Mapa de Riesgos'!$AA$56="Catastrófico"),CONCATENATE("R8C",'Mapa de Riesgos'!$O$56),"")</f>
        <v/>
      </c>
      <c r="AJ13" s="54" t="str">
        <f>IF(AND('Mapa de Riesgos'!$Y$57="Muy Alta",'Mapa de Riesgos'!$AA$57="Catastrófico"),CONCATENATE("R8C",'Mapa de Riesgos'!$O$57),"")</f>
        <v/>
      </c>
      <c r="AK13" s="54" t="str">
        <f>IF(AND('Mapa de Riesgos'!$Y$58="Muy Alta",'Mapa de Riesgos'!$AA$58="Catastrófico"),CONCATENATE("R8C",'Mapa de Riesgos'!$O$58),"")</f>
        <v/>
      </c>
      <c r="AL13" s="54" t="str">
        <f>IF(AND('Mapa de Riesgos'!$Y$59="Muy Alta",'Mapa de Riesgos'!$AA$59="Catastrófico"),CONCATENATE("R8C",'Mapa de Riesgos'!$O$59),"")</f>
        <v/>
      </c>
      <c r="AM13" s="55" t="str">
        <f>IF(AND('Mapa de Riesgos'!$Y$60="Muy Alta",'Mapa de Riesgos'!$AA$60="Catastrófico"),CONCATENATE("R8C",'Mapa de Riesgos'!$O$60),"")</f>
        <v/>
      </c>
      <c r="AN13" s="81"/>
      <c r="AO13" s="568"/>
      <c r="AP13" s="569"/>
      <c r="AQ13" s="569"/>
      <c r="AR13" s="569"/>
      <c r="AS13" s="569"/>
      <c r="AT13" s="570"/>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row>
    <row r="14" spans="1:91" ht="15" customHeight="1" x14ac:dyDescent="0.25">
      <c r="A14" s="81"/>
      <c r="B14" s="463"/>
      <c r="C14" s="463"/>
      <c r="D14" s="464"/>
      <c r="E14" s="562"/>
      <c r="F14" s="561"/>
      <c r="G14" s="561"/>
      <c r="H14" s="561"/>
      <c r="I14" s="577"/>
      <c r="J14" s="50" t="str">
        <f>IF(AND('Mapa de Riesgos'!$Y$61="Muy Alta",'Mapa de Riesgos'!$AA$61="Leve"),CONCATENATE("R9C",'Mapa de Riesgos'!$O$61),"")</f>
        <v/>
      </c>
      <c r="K14" s="51" t="str">
        <f>IF(AND('Mapa de Riesgos'!$Y$62="Muy Alta",'Mapa de Riesgos'!$AA$62="Leve"),CONCATENATE("R9C",'Mapa de Riesgos'!$O$62),"")</f>
        <v/>
      </c>
      <c r="L14" s="51" t="str">
        <f>IF(AND('Mapa de Riesgos'!$Y$63="Muy Alta",'Mapa de Riesgos'!$AA$63="Leve"),CONCATENATE("R9C",'Mapa de Riesgos'!$O$63),"")</f>
        <v/>
      </c>
      <c r="M14" s="51" t="str">
        <f>IF(AND('Mapa de Riesgos'!$Y$64="Muy Alta",'Mapa de Riesgos'!$AA$64="Leve"),CONCATENATE("R9C",'Mapa de Riesgos'!$O$64),"")</f>
        <v/>
      </c>
      <c r="N14" s="51" t="str">
        <f>IF(AND('Mapa de Riesgos'!$Y$65="Muy Alta",'Mapa de Riesgos'!$AA$65="Leve"),CONCATENATE("R9C",'Mapa de Riesgos'!$O$65),"")</f>
        <v/>
      </c>
      <c r="O14" s="52" t="str">
        <f>IF(AND('Mapa de Riesgos'!$Y$66="Muy Alta",'Mapa de Riesgos'!$AA$66="Leve"),CONCATENATE("R9C",'Mapa de Riesgos'!$O$66),"")</f>
        <v/>
      </c>
      <c r="P14" s="50" t="str">
        <f>IF(AND('Mapa de Riesgos'!$Y$61="Muy Alta",'Mapa de Riesgos'!$AA$61="Menor"),CONCATENATE("R9C",'Mapa de Riesgos'!$O$61),"")</f>
        <v/>
      </c>
      <c r="Q14" s="51" t="str">
        <f>IF(AND('Mapa de Riesgos'!$Y$62="Muy Alta",'Mapa de Riesgos'!$AA$62="Menor"),CONCATENATE("R9C",'Mapa de Riesgos'!$O$62),"")</f>
        <v/>
      </c>
      <c r="R14" s="51" t="str">
        <f>IF(AND('Mapa de Riesgos'!$Y$63="Muy Alta",'Mapa de Riesgos'!$AA$63="Menor"),CONCATENATE("R9C",'Mapa de Riesgos'!$O$63),"")</f>
        <v/>
      </c>
      <c r="S14" s="51" t="str">
        <f>IF(AND('Mapa de Riesgos'!$Y$64="Muy Alta",'Mapa de Riesgos'!$AA$64="Menor"),CONCATENATE("R9C",'Mapa de Riesgos'!$O$64),"")</f>
        <v/>
      </c>
      <c r="T14" s="51" t="str">
        <f>IF(AND('Mapa de Riesgos'!$Y$65="Muy Alta",'Mapa de Riesgos'!$AA$65="Menor"),CONCATENATE("R9C",'Mapa de Riesgos'!$O$65),"")</f>
        <v/>
      </c>
      <c r="U14" s="52" t="str">
        <f>IF(AND('Mapa de Riesgos'!$Y$66="Muy Alta",'Mapa de Riesgos'!$AA$66="Menor"),CONCATENATE("R9C",'Mapa de Riesgos'!$O$66),"")</f>
        <v/>
      </c>
      <c r="V14" s="50" t="str">
        <f>IF(AND('Mapa de Riesgos'!$Y$61="Muy Alta",'Mapa de Riesgos'!$AA$61="Moderado"),CONCATENATE("R9C",'Mapa de Riesgos'!$O$61),"")</f>
        <v/>
      </c>
      <c r="W14" s="51" t="str">
        <f>IF(AND('Mapa de Riesgos'!$Y$62="Muy Alta",'Mapa de Riesgos'!$AA$62="Moderado"),CONCATENATE("R9C",'Mapa de Riesgos'!$O$62),"")</f>
        <v/>
      </c>
      <c r="X14" s="51" t="str">
        <f>IF(AND('Mapa de Riesgos'!$Y$63="Muy Alta",'Mapa de Riesgos'!$AA$63="Moderado"),CONCATENATE("R9C",'Mapa de Riesgos'!$O$63),"")</f>
        <v/>
      </c>
      <c r="Y14" s="51" t="str">
        <f>IF(AND('Mapa de Riesgos'!$Y$64="Muy Alta",'Mapa de Riesgos'!$AA$64="Moderado"),CONCATENATE("R9C",'Mapa de Riesgos'!$O$64),"")</f>
        <v/>
      </c>
      <c r="Z14" s="51" t="str">
        <f>IF(AND('Mapa de Riesgos'!$Y$65="Muy Alta",'Mapa de Riesgos'!$AA$65="Moderado"),CONCATENATE("R9C",'Mapa de Riesgos'!$O$65),"")</f>
        <v/>
      </c>
      <c r="AA14" s="52" t="str">
        <f>IF(AND('Mapa de Riesgos'!$Y$66="Muy Alta",'Mapa de Riesgos'!$AA$66="Moderado"),CONCATENATE("R9C",'Mapa de Riesgos'!$O$66),"")</f>
        <v/>
      </c>
      <c r="AB14" s="50" t="str">
        <f>IF(AND('Mapa de Riesgos'!$Y$61="Muy Alta",'Mapa de Riesgos'!$AA$61="Mayor"),CONCATENATE("R9C",'Mapa de Riesgos'!$O$61),"")</f>
        <v/>
      </c>
      <c r="AC14" s="51" t="str">
        <f>IF(AND('Mapa de Riesgos'!$Y$62="Muy Alta",'Mapa de Riesgos'!$AA$62="Mayor"),CONCATENATE("R9C",'Mapa de Riesgos'!$O$62),"")</f>
        <v/>
      </c>
      <c r="AD14" s="51" t="str">
        <f>IF(AND('Mapa de Riesgos'!$Y$63="Muy Alta",'Mapa de Riesgos'!$AA$63="Mayor"),CONCATENATE("R9C",'Mapa de Riesgos'!$O$63),"")</f>
        <v/>
      </c>
      <c r="AE14" s="51" t="str">
        <f>IF(AND('Mapa de Riesgos'!$Y$64="Muy Alta",'Mapa de Riesgos'!$AA$64="Mayor"),CONCATENATE("R9C",'Mapa de Riesgos'!$O$64),"")</f>
        <v/>
      </c>
      <c r="AF14" s="51" t="str">
        <f>IF(AND('Mapa de Riesgos'!$Y$65="Muy Alta",'Mapa de Riesgos'!$AA$65="Mayor"),CONCATENATE("R9C",'Mapa de Riesgos'!$O$65),"")</f>
        <v/>
      </c>
      <c r="AG14" s="52" t="str">
        <f>IF(AND('Mapa de Riesgos'!$Y$66="Muy Alta",'Mapa de Riesgos'!$AA$66="Mayor"),CONCATENATE("R9C",'Mapa de Riesgos'!$O$66),"")</f>
        <v/>
      </c>
      <c r="AH14" s="53" t="str">
        <f>IF(AND('Mapa de Riesgos'!$Y$61="Muy Alta",'Mapa de Riesgos'!$AA$61="Catastrófico"),CONCATENATE("R9C",'Mapa de Riesgos'!$O$61),"")</f>
        <v/>
      </c>
      <c r="AI14" s="54" t="str">
        <f>IF(AND('Mapa de Riesgos'!$Y$62="Muy Alta",'Mapa de Riesgos'!$AA$62="Catastrófico"),CONCATENATE("R9C",'Mapa de Riesgos'!$O$62),"")</f>
        <v/>
      </c>
      <c r="AJ14" s="54" t="str">
        <f>IF(AND('Mapa de Riesgos'!$Y$63="Muy Alta",'Mapa de Riesgos'!$AA$63="Catastrófico"),CONCATENATE("R9C",'Mapa de Riesgos'!$O$63),"")</f>
        <v/>
      </c>
      <c r="AK14" s="54" t="str">
        <f>IF(AND('Mapa de Riesgos'!$Y$64="Muy Alta",'Mapa de Riesgos'!$AA$64="Catastrófico"),CONCATENATE("R9C",'Mapa de Riesgos'!$O$64),"")</f>
        <v/>
      </c>
      <c r="AL14" s="54" t="str">
        <f>IF(AND('Mapa de Riesgos'!$Y$65="Muy Alta",'Mapa de Riesgos'!$AA$65="Catastrófico"),CONCATENATE("R9C",'Mapa de Riesgos'!$O$65),"")</f>
        <v/>
      </c>
      <c r="AM14" s="55" t="str">
        <f>IF(AND('Mapa de Riesgos'!$Y$66="Muy Alta",'Mapa de Riesgos'!$AA$66="Catastrófico"),CONCATENATE("R9C",'Mapa de Riesgos'!$O$66),"")</f>
        <v/>
      </c>
      <c r="AN14" s="81"/>
      <c r="AO14" s="568"/>
      <c r="AP14" s="569"/>
      <c r="AQ14" s="569"/>
      <c r="AR14" s="569"/>
      <c r="AS14" s="569"/>
      <c r="AT14" s="570"/>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row>
    <row r="15" spans="1:91" ht="15.75" customHeight="1" thickBot="1" x14ac:dyDescent="0.3">
      <c r="A15" s="81"/>
      <c r="B15" s="463"/>
      <c r="C15" s="463"/>
      <c r="D15" s="464"/>
      <c r="E15" s="563"/>
      <c r="F15" s="564"/>
      <c r="G15" s="564"/>
      <c r="H15" s="564"/>
      <c r="I15" s="578"/>
      <c r="J15" s="56" t="str">
        <f>IF(AND('Mapa de Riesgos'!$Y$67="Muy Alta",'Mapa de Riesgos'!$AA$67="Leve"),CONCATENATE("R10C",'Mapa de Riesgos'!$O$67),"")</f>
        <v/>
      </c>
      <c r="K15" s="57" t="str">
        <f>IF(AND('Mapa de Riesgos'!$Y$68="Muy Alta",'Mapa de Riesgos'!$AA$68="Leve"),CONCATENATE("R10C",'Mapa de Riesgos'!$O$68),"")</f>
        <v/>
      </c>
      <c r="L15" s="57" t="str">
        <f>IF(AND('Mapa de Riesgos'!$Y$69="Muy Alta",'Mapa de Riesgos'!$AA$69="Leve"),CONCATENATE("R10C",'Mapa de Riesgos'!$O$69),"")</f>
        <v/>
      </c>
      <c r="M15" s="57" t="str">
        <f>IF(AND('Mapa de Riesgos'!$Y$70="Muy Alta",'Mapa de Riesgos'!$AA$70="Leve"),CONCATENATE("R10C",'Mapa de Riesgos'!$O$70),"")</f>
        <v/>
      </c>
      <c r="N15" s="57" t="str">
        <f>IF(AND('Mapa de Riesgos'!$Y$71="Muy Alta",'Mapa de Riesgos'!$AA$71="Leve"),CONCATENATE("R10C",'Mapa de Riesgos'!$O$71),"")</f>
        <v/>
      </c>
      <c r="O15" s="58" t="str">
        <f>IF(AND('Mapa de Riesgos'!$Y$72="Muy Alta",'Mapa de Riesgos'!$AA$72="Leve"),CONCATENATE("R10C",'Mapa de Riesgos'!$O$72),"")</f>
        <v/>
      </c>
      <c r="P15" s="50" t="str">
        <f>IF(AND('Mapa de Riesgos'!$Y$67="Muy Alta",'Mapa de Riesgos'!$AA$67="Menor"),CONCATENATE("R10C",'Mapa de Riesgos'!$O$67),"")</f>
        <v/>
      </c>
      <c r="Q15" s="51" t="str">
        <f>IF(AND('Mapa de Riesgos'!$Y$68="Muy Alta",'Mapa de Riesgos'!$AA$68="Menor"),CONCATENATE("R10C",'Mapa de Riesgos'!$O$68),"")</f>
        <v/>
      </c>
      <c r="R15" s="51" t="str">
        <f>IF(AND('Mapa de Riesgos'!$Y$69="Muy Alta",'Mapa de Riesgos'!$AA$69="Menor"),CONCATENATE("R10C",'Mapa de Riesgos'!$O$69),"")</f>
        <v/>
      </c>
      <c r="S15" s="51" t="str">
        <f>IF(AND('Mapa de Riesgos'!$Y$70="Muy Alta",'Mapa de Riesgos'!$AA$70="Menor"),CONCATENATE("R10C",'Mapa de Riesgos'!$O$70),"")</f>
        <v/>
      </c>
      <c r="T15" s="51" t="str">
        <f>IF(AND('Mapa de Riesgos'!$Y$71="Muy Alta",'Mapa de Riesgos'!$AA$71="Menor"),CONCATENATE("R10C",'Mapa de Riesgos'!$O$71),"")</f>
        <v/>
      </c>
      <c r="U15" s="52" t="str">
        <f>IF(AND('Mapa de Riesgos'!$Y$72="Muy Alta",'Mapa de Riesgos'!$AA$72="Menor"),CONCATENATE("R10C",'Mapa de Riesgos'!$O$72),"")</f>
        <v/>
      </c>
      <c r="V15" s="56" t="str">
        <f>IF(AND('Mapa de Riesgos'!$Y$67="Muy Alta",'Mapa de Riesgos'!$AA$67="Moderado"),CONCATENATE("R10C",'Mapa de Riesgos'!$O$67),"")</f>
        <v/>
      </c>
      <c r="W15" s="57" t="str">
        <f>IF(AND('Mapa de Riesgos'!$Y$68="Muy Alta",'Mapa de Riesgos'!$AA$68="Moderado"),CONCATENATE("R10C",'Mapa de Riesgos'!$O$68),"")</f>
        <v/>
      </c>
      <c r="X15" s="57" t="str">
        <f>IF(AND('Mapa de Riesgos'!$Y$69="Muy Alta",'Mapa de Riesgos'!$AA$69="Moderado"),CONCATENATE("R10C",'Mapa de Riesgos'!$O$69),"")</f>
        <v/>
      </c>
      <c r="Y15" s="57" t="str">
        <f>IF(AND('Mapa de Riesgos'!$Y$70="Muy Alta",'Mapa de Riesgos'!$AA$70="Moderado"),CONCATENATE("R10C",'Mapa de Riesgos'!$O$70),"")</f>
        <v/>
      </c>
      <c r="Z15" s="57" t="str">
        <f>IF(AND('Mapa de Riesgos'!$Y$71="Muy Alta",'Mapa de Riesgos'!$AA$71="Moderado"),CONCATENATE("R10C",'Mapa de Riesgos'!$O$71),"")</f>
        <v/>
      </c>
      <c r="AA15" s="58" t="str">
        <f>IF(AND('Mapa de Riesgos'!$Y$72="Muy Alta",'Mapa de Riesgos'!$AA$72="Moderado"),CONCATENATE("R10C",'Mapa de Riesgos'!$O$72),"")</f>
        <v/>
      </c>
      <c r="AB15" s="50" t="str">
        <f>IF(AND('Mapa de Riesgos'!$Y$67="Muy Alta",'Mapa de Riesgos'!$AA$67="Mayor"),CONCATENATE("R10C",'Mapa de Riesgos'!$O$67),"")</f>
        <v/>
      </c>
      <c r="AC15" s="51" t="str">
        <f>IF(AND('Mapa de Riesgos'!$Y$68="Muy Alta",'Mapa de Riesgos'!$AA$68="Mayor"),CONCATENATE("R10C",'Mapa de Riesgos'!$O$68),"")</f>
        <v/>
      </c>
      <c r="AD15" s="51" t="str">
        <f>IF(AND('Mapa de Riesgos'!$Y$69="Muy Alta",'Mapa de Riesgos'!$AA$69="Mayor"),CONCATENATE("R10C",'Mapa de Riesgos'!$O$69),"")</f>
        <v/>
      </c>
      <c r="AE15" s="51" t="str">
        <f>IF(AND('Mapa de Riesgos'!$Y$70="Muy Alta",'Mapa de Riesgos'!$AA$70="Mayor"),CONCATENATE("R10C",'Mapa de Riesgos'!$O$70),"")</f>
        <v/>
      </c>
      <c r="AF15" s="51" t="str">
        <f>IF(AND('Mapa de Riesgos'!$Y$71="Muy Alta",'Mapa de Riesgos'!$AA$71="Mayor"),CONCATENATE("R10C",'Mapa de Riesgos'!$O$71),"")</f>
        <v/>
      </c>
      <c r="AG15" s="52" t="str">
        <f>IF(AND('Mapa de Riesgos'!$Y$72="Muy Alta",'Mapa de Riesgos'!$AA$72="Mayor"),CONCATENATE("R10C",'Mapa de Riesgos'!$O$72),"")</f>
        <v/>
      </c>
      <c r="AH15" s="59" t="str">
        <f>IF(AND('Mapa de Riesgos'!$Y$67="Muy Alta",'Mapa de Riesgos'!$AA$67="Catastrófico"),CONCATENATE("R10C",'Mapa de Riesgos'!$O$67),"")</f>
        <v/>
      </c>
      <c r="AI15" s="60" t="str">
        <f>IF(AND('Mapa de Riesgos'!$Y$68="Muy Alta",'Mapa de Riesgos'!$AA$68="Catastrófico"),CONCATENATE("R10C",'Mapa de Riesgos'!$O$68),"")</f>
        <v/>
      </c>
      <c r="AJ15" s="60" t="str">
        <f>IF(AND('Mapa de Riesgos'!$Y$69="Muy Alta",'Mapa de Riesgos'!$AA$69="Catastrófico"),CONCATENATE("R10C",'Mapa de Riesgos'!$O$69),"")</f>
        <v/>
      </c>
      <c r="AK15" s="60" t="str">
        <f>IF(AND('Mapa de Riesgos'!$Y$70="Muy Alta",'Mapa de Riesgos'!$AA$70="Catastrófico"),CONCATENATE("R10C",'Mapa de Riesgos'!$O$70),"")</f>
        <v/>
      </c>
      <c r="AL15" s="60" t="str">
        <f>IF(AND('Mapa de Riesgos'!$Y$71="Muy Alta",'Mapa de Riesgos'!$AA$71="Catastrófico"),CONCATENATE("R10C",'Mapa de Riesgos'!$O$71),"")</f>
        <v/>
      </c>
      <c r="AM15" s="61" t="str">
        <f>IF(AND('Mapa de Riesgos'!$Y$72="Muy Alta",'Mapa de Riesgos'!$AA$72="Catastrófico"),CONCATENATE("R10C",'Mapa de Riesgos'!$O$72),"")</f>
        <v/>
      </c>
      <c r="AN15" s="81"/>
      <c r="AO15" s="571"/>
      <c r="AP15" s="572"/>
      <c r="AQ15" s="572"/>
      <c r="AR15" s="572"/>
      <c r="AS15" s="572"/>
      <c r="AT15" s="573"/>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row>
    <row r="16" spans="1:91" ht="15" customHeight="1" x14ac:dyDescent="0.25">
      <c r="A16" s="81"/>
      <c r="B16" s="463"/>
      <c r="C16" s="463"/>
      <c r="D16" s="464"/>
      <c r="E16" s="558" t="s">
        <v>167</v>
      </c>
      <c r="F16" s="559"/>
      <c r="G16" s="559"/>
      <c r="H16" s="559"/>
      <c r="I16" s="559"/>
      <c r="J16" s="62" t="str">
        <f>IF(AND('Mapa de Riesgos'!$Y$12="Alta",'Mapa de Riesgos'!$AA$12="Leve"),CONCATENATE("R1C",'Mapa de Riesgos'!$O$12),"")</f>
        <v/>
      </c>
      <c r="K16" s="63" t="str">
        <f>IF(AND('Mapa de Riesgos'!$Y$14="Alta",'Mapa de Riesgos'!$AA$14="Leve"),CONCATENATE("R1C",'Mapa de Riesgos'!$O$14),"")</f>
        <v/>
      </c>
      <c r="L16" s="63" t="str">
        <f>IF(AND('Mapa de Riesgos'!$Y$15="Alta",'Mapa de Riesgos'!$AA$15="Leve"),CONCATENATE("R1C",'Mapa de Riesgos'!$O$15),"")</f>
        <v/>
      </c>
      <c r="M16" s="63" t="str">
        <f>IF(AND('Mapa de Riesgos'!$Y$16="Alta",'Mapa de Riesgos'!$AA$16="Leve"),CONCATENATE("R1C",'Mapa de Riesgos'!$O$16),"")</f>
        <v/>
      </c>
      <c r="N16" s="63" t="str">
        <f>IF(AND('Mapa de Riesgos'!$Y$17="Alta",'Mapa de Riesgos'!$AA$17="Leve"),CONCATENATE("R1C",'Mapa de Riesgos'!$O$17),"")</f>
        <v/>
      </c>
      <c r="O16" s="64" t="str">
        <f>IF(AND('Mapa de Riesgos'!$Y$18="Alta",'Mapa de Riesgos'!$AA$18="Leve"),CONCATENATE("R1C",'Mapa de Riesgos'!$O$18),"")</f>
        <v/>
      </c>
      <c r="P16" s="62" t="str">
        <f>IF(AND('Mapa de Riesgos'!$Y$12="Alta",'Mapa de Riesgos'!$AA$12="Menor"),CONCATENATE("R1C",'Mapa de Riesgos'!$O$12),"")</f>
        <v/>
      </c>
      <c r="Q16" s="63" t="str">
        <f>IF(AND('Mapa de Riesgos'!$Y$14="Alta",'Mapa de Riesgos'!$AA$14="Menor"),CONCATENATE("R1C",'Mapa de Riesgos'!$O$14),"")</f>
        <v/>
      </c>
      <c r="R16" s="63" t="str">
        <f>IF(AND('Mapa de Riesgos'!$Y$15="Alta",'Mapa de Riesgos'!$AA$15="Menor"),CONCATENATE("R1C",'Mapa de Riesgos'!$O$15),"")</f>
        <v/>
      </c>
      <c r="S16" s="63" t="str">
        <f>IF(AND('Mapa de Riesgos'!$Y$16="Alta",'Mapa de Riesgos'!$AA$16="Menor"),CONCATENATE("R1C",'Mapa de Riesgos'!$O$16),"")</f>
        <v/>
      </c>
      <c r="T16" s="63" t="str">
        <f>IF(AND('Mapa de Riesgos'!$Y$17="Alta",'Mapa de Riesgos'!$AA$17="Menor"),CONCATENATE("R1C",'Mapa de Riesgos'!$O$17),"")</f>
        <v/>
      </c>
      <c r="U16" s="64" t="str">
        <f>IF(AND('Mapa de Riesgos'!$Y$18="Alta",'Mapa de Riesgos'!$AA$18="Menor"),CONCATENATE("R1C",'Mapa de Riesgos'!$O$18),"")</f>
        <v/>
      </c>
      <c r="V16" s="44" t="str">
        <f>IF(AND('Mapa de Riesgos'!$Y$12="Alta",'Mapa de Riesgos'!$AA$12="Moderado"),CONCATENATE("R1C",'Mapa de Riesgos'!$O$12),"")</f>
        <v/>
      </c>
      <c r="W16" s="45" t="str">
        <f>IF(AND('Mapa de Riesgos'!$Y$14="Alta",'Mapa de Riesgos'!$AA$14="Moderado"),CONCATENATE("R1C",'Mapa de Riesgos'!$O$14),"")</f>
        <v/>
      </c>
      <c r="X16" s="45" t="str">
        <f>IF(AND('Mapa de Riesgos'!$Y$15="Alta",'Mapa de Riesgos'!$AA$15="Moderado"),CONCATENATE("R1C",'Mapa de Riesgos'!$O$15),"")</f>
        <v/>
      </c>
      <c r="Y16" s="45" t="str">
        <f>IF(AND('Mapa de Riesgos'!$Y$16="Alta",'Mapa de Riesgos'!$AA$16="Moderado"),CONCATENATE("R1C",'Mapa de Riesgos'!$O$16),"")</f>
        <v/>
      </c>
      <c r="Z16" s="45" t="str">
        <f>IF(AND('Mapa de Riesgos'!$Y$17="Alta",'Mapa de Riesgos'!$AA$17="Moderado"),CONCATENATE("R1C",'Mapa de Riesgos'!$O$17),"")</f>
        <v/>
      </c>
      <c r="AA16" s="46" t="str">
        <f>IF(AND('Mapa de Riesgos'!$Y$18="Alta",'Mapa de Riesgos'!$AA$18="Moderado"),CONCATENATE("R1C",'Mapa de Riesgos'!$O$18),"")</f>
        <v/>
      </c>
      <c r="AB16" s="44" t="str">
        <f>IF(AND('Mapa de Riesgos'!$Y$12="Alta",'Mapa de Riesgos'!$AA$12="Mayor"),CONCATENATE("R1C",'Mapa de Riesgos'!$O$12),"")</f>
        <v/>
      </c>
      <c r="AC16" s="45" t="str">
        <f>IF(AND('Mapa de Riesgos'!$Y$14="Alta",'Mapa de Riesgos'!$AA$14="Mayor"),CONCATENATE("R1C",'Mapa de Riesgos'!$O$14),"")</f>
        <v/>
      </c>
      <c r="AD16" s="45" t="str">
        <f>IF(AND('Mapa de Riesgos'!$Y$15="Alta",'Mapa de Riesgos'!$AA$15="Mayor"),CONCATENATE("R1C",'Mapa de Riesgos'!$O$15),"")</f>
        <v/>
      </c>
      <c r="AE16" s="45" t="str">
        <f>IF(AND('Mapa de Riesgos'!$Y$16="Alta",'Mapa de Riesgos'!$AA$16="Mayor"),CONCATENATE("R1C",'Mapa de Riesgos'!$O$16),"")</f>
        <v/>
      </c>
      <c r="AF16" s="45" t="str">
        <f>IF(AND('Mapa de Riesgos'!$Y$17="Alta",'Mapa de Riesgos'!$AA$17="Mayor"),CONCATENATE("R1C",'Mapa de Riesgos'!$O$17),"")</f>
        <v/>
      </c>
      <c r="AG16" s="46" t="str">
        <f>IF(AND('Mapa de Riesgos'!$Y$18="Alta",'Mapa de Riesgos'!$AA$18="Mayor"),CONCATENATE("R1C",'Mapa de Riesgos'!$O$18),"")</f>
        <v/>
      </c>
      <c r="AH16" s="47" t="str">
        <f>IF(AND('Mapa de Riesgos'!$Y$12="Alta",'Mapa de Riesgos'!$AA$12="Catastrófico"),CONCATENATE("R1C",'Mapa de Riesgos'!$O$12),"")</f>
        <v/>
      </c>
      <c r="AI16" s="48" t="str">
        <f>IF(AND('Mapa de Riesgos'!$Y$14="Alta",'Mapa de Riesgos'!$AA$14="Catastrófico"),CONCATENATE("R1C",'Mapa de Riesgos'!$O$14),"")</f>
        <v/>
      </c>
      <c r="AJ16" s="48" t="str">
        <f>IF(AND('Mapa de Riesgos'!$Y$15="Alta",'Mapa de Riesgos'!$AA$15="Catastrófico"),CONCATENATE("R1C",'Mapa de Riesgos'!$O$15),"")</f>
        <v/>
      </c>
      <c r="AK16" s="48" t="str">
        <f>IF(AND('Mapa de Riesgos'!$Y$16="Alta",'Mapa de Riesgos'!$AA$16="Catastrófico"),CONCATENATE("R1C",'Mapa de Riesgos'!$O$16),"")</f>
        <v/>
      </c>
      <c r="AL16" s="48" t="str">
        <f>IF(AND('Mapa de Riesgos'!$Y$17="Alta",'Mapa de Riesgos'!$AA$17="Catastrófico"),CONCATENATE("R1C",'Mapa de Riesgos'!$O$17),"")</f>
        <v/>
      </c>
      <c r="AM16" s="49" t="str">
        <f>IF(AND('Mapa de Riesgos'!$Y$18="Alta",'Mapa de Riesgos'!$AA$18="Catastrófico"),CONCATENATE("R1C",'Mapa de Riesgos'!$O$18),"")</f>
        <v/>
      </c>
      <c r="AN16" s="81"/>
      <c r="AO16" s="549" t="s">
        <v>168</v>
      </c>
      <c r="AP16" s="550"/>
      <c r="AQ16" s="550"/>
      <c r="AR16" s="550"/>
      <c r="AS16" s="550"/>
      <c r="AT16" s="55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row>
    <row r="17" spans="1:76" ht="15" customHeight="1" x14ac:dyDescent="0.25">
      <c r="A17" s="81"/>
      <c r="B17" s="463"/>
      <c r="C17" s="463"/>
      <c r="D17" s="464"/>
      <c r="E17" s="560"/>
      <c r="F17" s="561"/>
      <c r="G17" s="561"/>
      <c r="H17" s="561"/>
      <c r="I17" s="561"/>
      <c r="J17" s="65" t="str">
        <f>IF(AND('Mapa de Riesgos'!$Y$19="Alta",'Mapa de Riesgos'!$AA$19="Leve"),CONCATENATE("R2C",'Mapa de Riesgos'!$O$19),"")</f>
        <v/>
      </c>
      <c r="K17" s="66" t="str">
        <f>IF(AND('Mapa de Riesgos'!$Y$20="Alta",'Mapa de Riesgos'!$AA$20="Leve"),CONCATENATE("R2C",'Mapa de Riesgos'!$O$20),"")</f>
        <v/>
      </c>
      <c r="L17" s="66" t="str">
        <f>IF(AND('Mapa de Riesgos'!$Y$21="Alta",'Mapa de Riesgos'!$AA$21="Leve"),CONCATENATE("R2C",'Mapa de Riesgos'!$O$21),"")</f>
        <v/>
      </c>
      <c r="M17" s="66" t="str">
        <f>IF(AND('Mapa de Riesgos'!$Y$22="Alta",'Mapa de Riesgos'!$AA$22="Leve"),CONCATENATE("R2C",'Mapa de Riesgos'!$O$22),"")</f>
        <v/>
      </c>
      <c r="N17" s="66" t="str">
        <f>IF(AND('Mapa de Riesgos'!$Y$23="Alta",'Mapa de Riesgos'!$AA$23="Leve"),CONCATENATE("R2C",'Mapa de Riesgos'!$O$23),"")</f>
        <v/>
      </c>
      <c r="O17" s="67" t="str">
        <f>IF(AND('Mapa de Riesgos'!$Y$24="Alta",'Mapa de Riesgos'!$AA$24="Leve"),CONCATENATE("R2C",'Mapa de Riesgos'!$O$24),"")</f>
        <v/>
      </c>
      <c r="P17" s="65" t="str">
        <f>IF(AND('Mapa de Riesgos'!$Y$19="Alta",'Mapa de Riesgos'!$AA$19="Menor"),CONCATENATE("R2C",'Mapa de Riesgos'!$O$19),"")</f>
        <v/>
      </c>
      <c r="Q17" s="66" t="str">
        <f>IF(AND('Mapa de Riesgos'!$Y$20="Alta",'Mapa de Riesgos'!$AA$20="Menor"),CONCATENATE("R2C",'Mapa de Riesgos'!$O$20),"")</f>
        <v/>
      </c>
      <c r="R17" s="66" t="str">
        <f>IF(AND('Mapa de Riesgos'!$Y$21="Alta",'Mapa de Riesgos'!$AA$21="Menor"),CONCATENATE("R2C",'Mapa de Riesgos'!$O$21),"")</f>
        <v/>
      </c>
      <c r="S17" s="66" t="str">
        <f>IF(AND('Mapa de Riesgos'!$Y$22="Alta",'Mapa de Riesgos'!$AA$22="Menor"),CONCATENATE("R2C",'Mapa de Riesgos'!$O$22),"")</f>
        <v/>
      </c>
      <c r="T17" s="66" t="str">
        <f>IF(AND('Mapa de Riesgos'!$Y$23="Alta",'Mapa de Riesgos'!$AA$23="Menor"),CONCATENATE("R2C",'Mapa de Riesgos'!$O$23),"")</f>
        <v/>
      </c>
      <c r="U17" s="67" t="str">
        <f>IF(AND('Mapa de Riesgos'!$Y$24="Alta",'Mapa de Riesgos'!$AA$24="Menor"),CONCATENATE("R2C",'Mapa de Riesgos'!$O$24),"")</f>
        <v/>
      </c>
      <c r="V17" s="50" t="str">
        <f>IF(AND('Mapa de Riesgos'!$Y$19="Alta",'Mapa de Riesgos'!$AA$19="Moderado"),CONCATENATE("R2C",'Mapa de Riesgos'!$O$19),"")</f>
        <v/>
      </c>
      <c r="W17" s="51" t="str">
        <f>IF(AND('Mapa de Riesgos'!$Y$20="Alta",'Mapa de Riesgos'!$AA$20="Moderado"),CONCATENATE("R2C",'Mapa de Riesgos'!$O$20),"")</f>
        <v/>
      </c>
      <c r="X17" s="51" t="str">
        <f>IF(AND('Mapa de Riesgos'!$Y$21="Alta",'Mapa de Riesgos'!$AA$21="Moderado"),CONCATENATE("R2C",'Mapa de Riesgos'!$O$21),"")</f>
        <v/>
      </c>
      <c r="Y17" s="51" t="str">
        <f>IF(AND('Mapa de Riesgos'!$Y$22="Alta",'Mapa de Riesgos'!$AA$22="Moderado"),CONCATENATE("R2C",'Mapa de Riesgos'!$O$22),"")</f>
        <v/>
      </c>
      <c r="Z17" s="51" t="str">
        <f>IF(AND('Mapa de Riesgos'!$Y$23="Alta",'Mapa de Riesgos'!$AA$23="Moderado"),CONCATENATE("R2C",'Mapa de Riesgos'!$O$23),"")</f>
        <v/>
      </c>
      <c r="AA17" s="52" t="str">
        <f>IF(AND('Mapa de Riesgos'!$Y$24="Alta",'Mapa de Riesgos'!$AA$24="Moderado"),CONCATENATE("R2C",'Mapa de Riesgos'!$O$24),"")</f>
        <v/>
      </c>
      <c r="AB17" s="50" t="str">
        <f>IF(AND('Mapa de Riesgos'!$Y$19="Alta",'Mapa de Riesgos'!$AA$19="Mayor"),CONCATENATE("R2C",'Mapa de Riesgos'!$O$19),"")</f>
        <v/>
      </c>
      <c r="AC17" s="51" t="str">
        <f>IF(AND('Mapa de Riesgos'!$Y$20="Alta",'Mapa de Riesgos'!$AA$20="Mayor"),CONCATENATE("R2C",'Mapa de Riesgos'!$O$20),"")</f>
        <v/>
      </c>
      <c r="AD17" s="51" t="str">
        <f>IF(AND('Mapa de Riesgos'!$Y$21="Alta",'Mapa de Riesgos'!$AA$21="Mayor"),CONCATENATE("R2C",'Mapa de Riesgos'!$O$21),"")</f>
        <v/>
      </c>
      <c r="AE17" s="51" t="str">
        <f>IF(AND('Mapa de Riesgos'!$Y$22="Alta",'Mapa de Riesgos'!$AA$22="Mayor"),CONCATENATE("R2C",'Mapa de Riesgos'!$O$22),"")</f>
        <v/>
      </c>
      <c r="AF17" s="51" t="str">
        <f>IF(AND('Mapa de Riesgos'!$Y$23="Alta",'Mapa de Riesgos'!$AA$23="Mayor"),CONCATENATE("R2C",'Mapa de Riesgos'!$O$23),"")</f>
        <v/>
      </c>
      <c r="AG17" s="52" t="str">
        <f>IF(AND('Mapa de Riesgos'!$Y$24="Alta",'Mapa de Riesgos'!$AA$24="Mayor"),CONCATENATE("R2C",'Mapa de Riesgos'!$O$24),"")</f>
        <v/>
      </c>
      <c r="AH17" s="53" t="str">
        <f>IF(AND('Mapa de Riesgos'!$Y$19="Alta",'Mapa de Riesgos'!$AA$19="Catastrófico"),CONCATENATE("R2C",'Mapa de Riesgos'!$O$19),"")</f>
        <v/>
      </c>
      <c r="AI17" s="54" t="str">
        <f>IF(AND('Mapa de Riesgos'!$Y$20="Alta",'Mapa de Riesgos'!$AA$20="Catastrófico"),CONCATENATE("R2C",'Mapa de Riesgos'!$O$20),"")</f>
        <v/>
      </c>
      <c r="AJ17" s="54" t="str">
        <f>IF(AND('Mapa de Riesgos'!$Y$21="Alta",'Mapa de Riesgos'!$AA$21="Catastrófico"),CONCATENATE("R2C",'Mapa de Riesgos'!$O$21),"")</f>
        <v/>
      </c>
      <c r="AK17" s="54" t="str">
        <f>IF(AND('Mapa de Riesgos'!$Y$22="Alta",'Mapa de Riesgos'!$AA$22="Catastrófico"),CONCATENATE("R2C",'Mapa de Riesgos'!$O$22),"")</f>
        <v/>
      </c>
      <c r="AL17" s="54" t="str">
        <f>IF(AND('Mapa de Riesgos'!$Y$23="Alta",'Mapa de Riesgos'!$AA$23="Catastrófico"),CONCATENATE("R2C",'Mapa de Riesgos'!$O$23),"")</f>
        <v/>
      </c>
      <c r="AM17" s="55" t="str">
        <f>IF(AND('Mapa de Riesgos'!$Y$24="Alta",'Mapa de Riesgos'!$AA$24="Catastrófico"),CONCATENATE("R2C",'Mapa de Riesgos'!$O$24),"")</f>
        <v/>
      </c>
      <c r="AN17" s="81"/>
      <c r="AO17" s="552"/>
      <c r="AP17" s="553"/>
      <c r="AQ17" s="553"/>
      <c r="AR17" s="553"/>
      <c r="AS17" s="553"/>
      <c r="AT17" s="554"/>
      <c r="AU17" s="81"/>
      <c r="AV17" s="81"/>
      <c r="AW17" s="81"/>
      <c r="AX17" s="81"/>
      <c r="AY17" s="81"/>
      <c r="AZ17" s="81"/>
      <c r="BA17" s="81"/>
      <c r="BB17" s="81"/>
      <c r="BC17" s="81"/>
      <c r="BD17" s="81"/>
      <c r="BE17" s="81"/>
      <c r="BF17" s="81"/>
      <c r="BG17" s="81"/>
      <c r="BH17" s="81"/>
      <c r="BI17" s="81"/>
      <c r="BJ17" s="81"/>
      <c r="BK17" s="81"/>
      <c r="BL17" s="81"/>
      <c r="BM17" s="81"/>
      <c r="BN17" s="81"/>
      <c r="BO17" s="81"/>
      <c r="BP17" s="81"/>
      <c r="BQ17" s="81"/>
      <c r="BR17" s="81"/>
      <c r="BS17" s="81"/>
      <c r="BT17" s="81"/>
      <c r="BU17" s="81"/>
      <c r="BV17" s="81"/>
      <c r="BW17" s="81"/>
      <c r="BX17" s="81"/>
    </row>
    <row r="18" spans="1:76" ht="15" customHeight="1" x14ac:dyDescent="0.25">
      <c r="A18" s="81"/>
      <c r="B18" s="463"/>
      <c r="C18" s="463"/>
      <c r="D18" s="464"/>
      <c r="E18" s="562"/>
      <c r="F18" s="561"/>
      <c r="G18" s="561"/>
      <c r="H18" s="561"/>
      <c r="I18" s="561"/>
      <c r="J18" s="65" t="str">
        <f>IF(AND('Mapa de Riesgos'!$Y$25="Alta",'Mapa de Riesgos'!$AA$25="Leve"),CONCATENATE("R3C",'Mapa de Riesgos'!$O$25),"")</f>
        <v/>
      </c>
      <c r="K18" s="66" t="str">
        <f>IF(AND('Mapa de Riesgos'!$Y$26="Alta",'Mapa de Riesgos'!$AA$26="Leve"),CONCATENATE("R3C",'Mapa de Riesgos'!$O$26),"")</f>
        <v/>
      </c>
      <c r="L18" s="66" t="str">
        <f>IF(AND('Mapa de Riesgos'!$Y$27="Alta",'Mapa de Riesgos'!$AA$27="Leve"),CONCATENATE("R3C",'Mapa de Riesgos'!$O$27),"")</f>
        <v/>
      </c>
      <c r="M18" s="66" t="str">
        <f>IF(AND('Mapa de Riesgos'!$Y$28="Alta",'Mapa de Riesgos'!$AA$28="Leve"),CONCATENATE("R3C",'Mapa de Riesgos'!$O$28),"")</f>
        <v/>
      </c>
      <c r="N18" s="66" t="str">
        <f>IF(AND('Mapa de Riesgos'!$Y$29="Alta",'Mapa de Riesgos'!$AA$29="Leve"),CONCATENATE("R3C",'Mapa de Riesgos'!$O$29),"")</f>
        <v/>
      </c>
      <c r="O18" s="67" t="str">
        <f>IF(AND('Mapa de Riesgos'!$Y$30="Alta",'Mapa de Riesgos'!$AA$30="Leve"),CONCATENATE("R3C",'Mapa de Riesgos'!$O$30),"")</f>
        <v/>
      </c>
      <c r="P18" s="65" t="str">
        <f>IF(AND('Mapa de Riesgos'!$Y$25="Alta",'Mapa de Riesgos'!$AA$25="Menor"),CONCATENATE("R3C",'Mapa de Riesgos'!$O$25),"")</f>
        <v/>
      </c>
      <c r="Q18" s="66" t="str">
        <f>IF(AND('Mapa de Riesgos'!$Y$26="Alta",'Mapa de Riesgos'!$AA$26="Menor"),CONCATENATE("R3C",'Mapa de Riesgos'!$O$26),"")</f>
        <v/>
      </c>
      <c r="R18" s="66" t="str">
        <f>IF(AND('Mapa de Riesgos'!$Y$27="Alta",'Mapa de Riesgos'!$AA$27="Menor"),CONCATENATE("R3C",'Mapa de Riesgos'!$O$27),"")</f>
        <v/>
      </c>
      <c r="S18" s="66" t="str">
        <f>IF(AND('Mapa de Riesgos'!$Y$28="Alta",'Mapa de Riesgos'!$AA$28="Menor"),CONCATENATE("R3C",'Mapa de Riesgos'!$O$28),"")</f>
        <v/>
      </c>
      <c r="T18" s="66" t="str">
        <f>IF(AND('Mapa de Riesgos'!$Y$29="Alta",'Mapa de Riesgos'!$AA$29="Menor"),CONCATENATE("R3C",'Mapa de Riesgos'!$O$29),"")</f>
        <v/>
      </c>
      <c r="U18" s="67" t="str">
        <f>IF(AND('Mapa de Riesgos'!$Y$30="Alta",'Mapa de Riesgos'!$AA$30="Menor"),CONCATENATE("R3C",'Mapa de Riesgos'!$O$30),"")</f>
        <v/>
      </c>
      <c r="V18" s="50" t="str">
        <f>IF(AND('Mapa de Riesgos'!$Y$25="Alta",'Mapa de Riesgos'!$AA$25="Moderado"),CONCATENATE("R3C",'Mapa de Riesgos'!$O$25),"")</f>
        <v/>
      </c>
      <c r="W18" s="51" t="str">
        <f>IF(AND('Mapa de Riesgos'!$Y$26="Alta",'Mapa de Riesgos'!$AA$26="Moderado"),CONCATENATE("R3C",'Mapa de Riesgos'!$O$26),"")</f>
        <v/>
      </c>
      <c r="X18" s="51" t="str">
        <f>IF(AND('Mapa de Riesgos'!$Y$27="Alta",'Mapa de Riesgos'!$AA$27="Moderado"),CONCATENATE("R3C",'Mapa de Riesgos'!$O$27),"")</f>
        <v/>
      </c>
      <c r="Y18" s="51" t="str">
        <f>IF(AND('Mapa de Riesgos'!$Y$28="Alta",'Mapa de Riesgos'!$AA$28="Moderado"),CONCATENATE("R3C",'Mapa de Riesgos'!$O$28),"")</f>
        <v/>
      </c>
      <c r="Z18" s="51" t="str">
        <f>IF(AND('Mapa de Riesgos'!$Y$29="Alta",'Mapa de Riesgos'!$AA$29="Moderado"),CONCATENATE("R3C",'Mapa de Riesgos'!$O$29),"")</f>
        <v/>
      </c>
      <c r="AA18" s="52" t="str">
        <f>IF(AND('Mapa de Riesgos'!$Y$30="Alta",'Mapa de Riesgos'!$AA$30="Moderado"),CONCATENATE("R3C",'Mapa de Riesgos'!$O$30),"")</f>
        <v/>
      </c>
      <c r="AB18" s="50" t="str">
        <f>IF(AND('Mapa de Riesgos'!$Y$25="Alta",'Mapa de Riesgos'!$AA$25="Mayor"),CONCATENATE("R3C",'Mapa de Riesgos'!$O$25),"")</f>
        <v/>
      </c>
      <c r="AC18" s="51" t="str">
        <f>IF(AND('Mapa de Riesgos'!$Y$26="Alta",'Mapa de Riesgos'!$AA$26="Mayor"),CONCATENATE("R3C",'Mapa de Riesgos'!$O$26),"")</f>
        <v/>
      </c>
      <c r="AD18" s="51" t="str">
        <f>IF(AND('Mapa de Riesgos'!$Y$27="Alta",'Mapa de Riesgos'!$AA$27="Mayor"),CONCATENATE("R3C",'Mapa de Riesgos'!$O$27),"")</f>
        <v/>
      </c>
      <c r="AE18" s="51" t="str">
        <f>IF(AND('Mapa de Riesgos'!$Y$28="Alta",'Mapa de Riesgos'!$AA$28="Mayor"),CONCATENATE("R3C",'Mapa de Riesgos'!$O$28),"")</f>
        <v/>
      </c>
      <c r="AF18" s="51" t="str">
        <f>IF(AND('Mapa de Riesgos'!$Y$29="Alta",'Mapa de Riesgos'!$AA$29="Mayor"),CONCATENATE("R3C",'Mapa de Riesgos'!$O$29),"")</f>
        <v/>
      </c>
      <c r="AG18" s="52" t="str">
        <f>IF(AND('Mapa de Riesgos'!$Y$30="Alta",'Mapa de Riesgos'!$AA$30="Mayor"),CONCATENATE("R3C",'Mapa de Riesgos'!$O$30),"")</f>
        <v/>
      </c>
      <c r="AH18" s="53" t="str">
        <f>IF(AND('Mapa de Riesgos'!$Y$25="Alta",'Mapa de Riesgos'!$AA$25="Catastrófico"),CONCATENATE("R3C",'Mapa de Riesgos'!$O$25),"")</f>
        <v/>
      </c>
      <c r="AI18" s="54" t="str">
        <f>IF(AND('Mapa de Riesgos'!$Y$26="Alta",'Mapa de Riesgos'!$AA$26="Catastrófico"),CONCATENATE("R3C",'Mapa de Riesgos'!$O$26),"")</f>
        <v/>
      </c>
      <c r="AJ18" s="54" t="str">
        <f>IF(AND('Mapa de Riesgos'!$Y$27="Alta",'Mapa de Riesgos'!$AA$27="Catastrófico"),CONCATENATE("R3C",'Mapa de Riesgos'!$O$27),"")</f>
        <v/>
      </c>
      <c r="AK18" s="54" t="str">
        <f>IF(AND('Mapa de Riesgos'!$Y$28="Alta",'Mapa de Riesgos'!$AA$28="Catastrófico"),CONCATENATE("R3C",'Mapa de Riesgos'!$O$28),"")</f>
        <v/>
      </c>
      <c r="AL18" s="54" t="str">
        <f>IF(AND('Mapa de Riesgos'!$Y$29="Alta",'Mapa de Riesgos'!$AA$29="Catastrófico"),CONCATENATE("R3C",'Mapa de Riesgos'!$O$29),"")</f>
        <v/>
      </c>
      <c r="AM18" s="55" t="str">
        <f>IF(AND('Mapa de Riesgos'!$Y$30="Alta",'Mapa de Riesgos'!$AA$30="Catastrófico"),CONCATENATE("R3C",'Mapa de Riesgos'!$O$30),"")</f>
        <v/>
      </c>
      <c r="AN18" s="81"/>
      <c r="AO18" s="552"/>
      <c r="AP18" s="553"/>
      <c r="AQ18" s="553"/>
      <c r="AR18" s="553"/>
      <c r="AS18" s="553"/>
      <c r="AT18" s="554"/>
      <c r="AU18" s="81"/>
      <c r="AV18" s="81"/>
      <c r="AW18" s="81"/>
      <c r="AX18" s="81"/>
      <c r="AY18" s="81"/>
      <c r="AZ18" s="81"/>
      <c r="BA18" s="81"/>
      <c r="BB18" s="81"/>
      <c r="BC18" s="81"/>
      <c r="BD18" s="81"/>
      <c r="BE18" s="81"/>
      <c r="BF18" s="81"/>
      <c r="BG18" s="81"/>
      <c r="BH18" s="81"/>
      <c r="BI18" s="81"/>
      <c r="BJ18" s="81"/>
      <c r="BK18" s="81"/>
      <c r="BL18" s="81"/>
      <c r="BM18" s="81"/>
      <c r="BN18" s="81"/>
      <c r="BO18" s="81"/>
      <c r="BP18" s="81"/>
      <c r="BQ18" s="81"/>
      <c r="BR18" s="81"/>
      <c r="BS18" s="81"/>
      <c r="BT18" s="81"/>
      <c r="BU18" s="81"/>
      <c r="BV18" s="81"/>
      <c r="BW18" s="81"/>
      <c r="BX18" s="81"/>
    </row>
    <row r="19" spans="1:76" ht="15" customHeight="1" x14ac:dyDescent="0.25">
      <c r="A19" s="81"/>
      <c r="B19" s="463"/>
      <c r="C19" s="463"/>
      <c r="D19" s="464"/>
      <c r="E19" s="562"/>
      <c r="F19" s="561"/>
      <c r="G19" s="561"/>
      <c r="H19" s="561"/>
      <c r="I19" s="561"/>
      <c r="J19" s="65" t="str">
        <f>IF(AND('Mapa de Riesgos'!$Y$31="Alta",'Mapa de Riesgos'!$AA$31="Leve"),CONCATENATE("R4C",'Mapa de Riesgos'!$O$31),"")</f>
        <v/>
      </c>
      <c r="K19" s="66" t="str">
        <f>IF(AND('Mapa de Riesgos'!$Y$32="Alta",'Mapa de Riesgos'!$AA$32="Leve"),CONCATENATE("R4C",'Mapa de Riesgos'!$O$32),"")</f>
        <v/>
      </c>
      <c r="L19" s="66" t="str">
        <f>IF(AND('Mapa de Riesgos'!$Y$33="Alta",'Mapa de Riesgos'!$AA$33="Leve"),CONCATENATE("R4C",'Mapa de Riesgos'!$O$33),"")</f>
        <v/>
      </c>
      <c r="M19" s="66" t="str">
        <f>IF(AND('Mapa de Riesgos'!$Y$34="Alta",'Mapa de Riesgos'!$AA$34="Leve"),CONCATENATE("R4C",'Mapa de Riesgos'!$O$34),"")</f>
        <v/>
      </c>
      <c r="N19" s="66" t="str">
        <f>IF(AND('Mapa de Riesgos'!$Y$35="Alta",'Mapa de Riesgos'!$AA$35="Leve"),CONCATENATE("R4C",'Mapa de Riesgos'!$O$35),"")</f>
        <v/>
      </c>
      <c r="O19" s="67" t="str">
        <f>IF(AND('Mapa de Riesgos'!$Y$36="Alta",'Mapa de Riesgos'!$AA$36="Leve"),CONCATENATE("R4C",'Mapa de Riesgos'!$O$36),"")</f>
        <v/>
      </c>
      <c r="P19" s="65" t="str">
        <f>IF(AND('Mapa de Riesgos'!$Y$31="Alta",'Mapa de Riesgos'!$AA$31="Menor"),CONCATENATE("R4C",'Mapa de Riesgos'!$O$31),"")</f>
        <v/>
      </c>
      <c r="Q19" s="66" t="str">
        <f>IF(AND('Mapa de Riesgos'!$Y$32="Alta",'Mapa de Riesgos'!$AA$32="Menor"),CONCATENATE("R4C",'Mapa de Riesgos'!$O$32),"")</f>
        <v/>
      </c>
      <c r="R19" s="66" t="str">
        <f>IF(AND('Mapa de Riesgos'!$Y$33="Alta",'Mapa de Riesgos'!$AA$33="Menor"),CONCATENATE("R4C",'Mapa de Riesgos'!$O$33),"")</f>
        <v/>
      </c>
      <c r="S19" s="66" t="str">
        <f>IF(AND('Mapa de Riesgos'!$Y$34="Alta",'Mapa de Riesgos'!$AA$34="Menor"),CONCATENATE("R4C",'Mapa de Riesgos'!$O$34),"")</f>
        <v/>
      </c>
      <c r="T19" s="66" t="str">
        <f>IF(AND('Mapa de Riesgos'!$Y$35="Alta",'Mapa de Riesgos'!$AA$35="Menor"),CONCATENATE("R4C",'Mapa de Riesgos'!$O$35),"")</f>
        <v/>
      </c>
      <c r="U19" s="67" t="str">
        <f>IF(AND('Mapa de Riesgos'!$Y$36="Alta",'Mapa de Riesgos'!$AA$36="Menor"),CONCATENATE("R4C",'Mapa de Riesgos'!$O$36),"")</f>
        <v/>
      </c>
      <c r="V19" s="50" t="str">
        <f>IF(AND('Mapa de Riesgos'!$Y$31="Alta",'Mapa de Riesgos'!$AA$31="Moderado"),CONCATENATE("R4C",'Mapa de Riesgos'!$O$31),"")</f>
        <v/>
      </c>
      <c r="W19" s="51" t="str">
        <f>IF(AND('Mapa de Riesgos'!$Y$32="Alta",'Mapa de Riesgos'!$AA$32="Moderado"),CONCATENATE("R4C",'Mapa de Riesgos'!$O$32),"")</f>
        <v/>
      </c>
      <c r="X19" s="51" t="str">
        <f>IF(AND('Mapa de Riesgos'!$Y$33="Alta",'Mapa de Riesgos'!$AA$33="Moderado"),CONCATENATE("R4C",'Mapa de Riesgos'!$O$33),"")</f>
        <v/>
      </c>
      <c r="Y19" s="51" t="str">
        <f>IF(AND('Mapa de Riesgos'!$Y$34="Alta",'Mapa de Riesgos'!$AA$34="Moderado"),CONCATENATE("R4C",'Mapa de Riesgos'!$O$34),"")</f>
        <v/>
      </c>
      <c r="Z19" s="51" t="str">
        <f>IF(AND('Mapa de Riesgos'!$Y$35="Alta",'Mapa de Riesgos'!$AA$35="Moderado"),CONCATENATE("R4C",'Mapa de Riesgos'!$O$35),"")</f>
        <v/>
      </c>
      <c r="AA19" s="52" t="str">
        <f>IF(AND('Mapa de Riesgos'!$Y$36="Alta",'Mapa de Riesgos'!$AA$36="Moderado"),CONCATENATE("R4C",'Mapa de Riesgos'!$O$36),"")</f>
        <v/>
      </c>
      <c r="AB19" s="50" t="str">
        <f>IF(AND('Mapa de Riesgos'!$Y$31="Alta",'Mapa de Riesgos'!$AA$31="Mayor"),CONCATENATE("R4C",'Mapa de Riesgos'!$O$31),"")</f>
        <v/>
      </c>
      <c r="AC19" s="51" t="str">
        <f>IF(AND('Mapa de Riesgos'!$Y$32="Alta",'Mapa de Riesgos'!$AA$32="Mayor"),CONCATENATE("R4C",'Mapa de Riesgos'!$O$32),"")</f>
        <v/>
      </c>
      <c r="AD19" s="51" t="str">
        <f>IF(AND('Mapa de Riesgos'!$Y$33="Alta",'Mapa de Riesgos'!$AA$33="Mayor"),CONCATENATE("R4C",'Mapa de Riesgos'!$O$33),"")</f>
        <v/>
      </c>
      <c r="AE19" s="51" t="str">
        <f>IF(AND('Mapa de Riesgos'!$Y$34="Alta",'Mapa de Riesgos'!$AA$34="Mayor"),CONCATENATE("R4C",'Mapa de Riesgos'!$O$34),"")</f>
        <v/>
      </c>
      <c r="AF19" s="51" t="str">
        <f>IF(AND('Mapa de Riesgos'!$Y$35="Alta",'Mapa de Riesgos'!$AA$35="Mayor"),CONCATENATE("R4C",'Mapa de Riesgos'!$O$35),"")</f>
        <v/>
      </c>
      <c r="AG19" s="52" t="str">
        <f>IF(AND('Mapa de Riesgos'!$Y$36="Alta",'Mapa de Riesgos'!$AA$36="Mayor"),CONCATENATE("R4C",'Mapa de Riesgos'!$O$36),"")</f>
        <v/>
      </c>
      <c r="AH19" s="53" t="str">
        <f>IF(AND('Mapa de Riesgos'!$Y$31="Alta",'Mapa de Riesgos'!$AA$31="Catastrófico"),CONCATENATE("R4C",'Mapa de Riesgos'!$O$31),"")</f>
        <v/>
      </c>
      <c r="AI19" s="54" t="str">
        <f>IF(AND('Mapa de Riesgos'!$Y$32="Alta",'Mapa de Riesgos'!$AA$32="Catastrófico"),CONCATENATE("R4C",'Mapa de Riesgos'!$O$32),"")</f>
        <v/>
      </c>
      <c r="AJ19" s="54" t="str">
        <f>IF(AND('Mapa de Riesgos'!$Y$33="Alta",'Mapa de Riesgos'!$AA$33="Catastrófico"),CONCATENATE("R4C",'Mapa de Riesgos'!$O$33),"")</f>
        <v/>
      </c>
      <c r="AK19" s="54" t="str">
        <f>IF(AND('Mapa de Riesgos'!$Y$34="Alta",'Mapa de Riesgos'!$AA$34="Catastrófico"),CONCATENATE("R4C",'Mapa de Riesgos'!$O$34),"")</f>
        <v/>
      </c>
      <c r="AL19" s="54" t="str">
        <f>IF(AND('Mapa de Riesgos'!$Y$35="Alta",'Mapa de Riesgos'!$AA$35="Catastrófico"),CONCATENATE("R4C",'Mapa de Riesgos'!$O$35),"")</f>
        <v/>
      </c>
      <c r="AM19" s="55" t="str">
        <f>IF(AND('Mapa de Riesgos'!$Y$36="Alta",'Mapa de Riesgos'!$AA$36="Catastrófico"),CONCATENATE("R4C",'Mapa de Riesgos'!$O$36),"")</f>
        <v/>
      </c>
      <c r="AN19" s="81"/>
      <c r="AO19" s="552"/>
      <c r="AP19" s="553"/>
      <c r="AQ19" s="553"/>
      <c r="AR19" s="553"/>
      <c r="AS19" s="553"/>
      <c r="AT19" s="554"/>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row>
    <row r="20" spans="1:76" ht="15" customHeight="1" x14ac:dyDescent="0.25">
      <c r="A20" s="81"/>
      <c r="B20" s="463"/>
      <c r="C20" s="463"/>
      <c r="D20" s="464"/>
      <c r="E20" s="562"/>
      <c r="F20" s="561"/>
      <c r="G20" s="561"/>
      <c r="H20" s="561"/>
      <c r="I20" s="561"/>
      <c r="J20" s="65" t="str">
        <f>IF(AND('Mapa de Riesgos'!$Y$37="Alta",'Mapa de Riesgos'!$AA$37="Leve"),CONCATENATE("R5C",'Mapa de Riesgos'!$O$37),"")</f>
        <v/>
      </c>
      <c r="K20" s="66" t="str">
        <f>IF(AND('Mapa de Riesgos'!$Y$38="Alta",'Mapa de Riesgos'!$AA$38="Leve"),CONCATENATE("R5C",'Mapa de Riesgos'!$O$38),"")</f>
        <v/>
      </c>
      <c r="L20" s="66" t="str">
        <f>IF(AND('Mapa de Riesgos'!$Y$39="Alta",'Mapa de Riesgos'!$AA$39="Leve"),CONCATENATE("R5C",'Mapa de Riesgos'!$O$39),"")</f>
        <v/>
      </c>
      <c r="M20" s="66" t="str">
        <f>IF(AND('Mapa de Riesgos'!$Y$40="Alta",'Mapa de Riesgos'!$AA$40="Leve"),CONCATENATE("R5C",'Mapa de Riesgos'!$O$40),"")</f>
        <v/>
      </c>
      <c r="N20" s="66" t="str">
        <f>IF(AND('Mapa de Riesgos'!$Y$41="Alta",'Mapa de Riesgos'!$AA$41="Leve"),CONCATENATE("R5C",'Mapa de Riesgos'!$O$41),"")</f>
        <v/>
      </c>
      <c r="O20" s="67" t="str">
        <f>IF(AND('Mapa de Riesgos'!$Y$42="Alta",'Mapa de Riesgos'!$AA$42="Leve"),CONCATENATE("R5C",'Mapa de Riesgos'!$O$42),"")</f>
        <v/>
      </c>
      <c r="P20" s="65" t="str">
        <f>IF(AND('Mapa de Riesgos'!$Y$37="Alta",'Mapa de Riesgos'!$AA$37="Menor"),CONCATENATE("R5C",'Mapa de Riesgos'!$O$37),"")</f>
        <v/>
      </c>
      <c r="Q20" s="66" t="str">
        <f>IF(AND('Mapa de Riesgos'!$Y$38="Alta",'Mapa de Riesgos'!$AA$38="Menor"),CONCATENATE("R5C",'Mapa de Riesgos'!$O$38),"")</f>
        <v/>
      </c>
      <c r="R20" s="66" t="str">
        <f>IF(AND('Mapa de Riesgos'!$Y$39="Alta",'Mapa de Riesgos'!$AA$39="Menor"),CONCATENATE("R5C",'Mapa de Riesgos'!$O$39),"")</f>
        <v/>
      </c>
      <c r="S20" s="66" t="str">
        <f>IF(AND('Mapa de Riesgos'!$Y$40="Alta",'Mapa de Riesgos'!$AA$40="Menor"),CONCATENATE("R5C",'Mapa de Riesgos'!$O$40),"")</f>
        <v/>
      </c>
      <c r="T20" s="66" t="str">
        <f>IF(AND('Mapa de Riesgos'!$Y$41="Alta",'Mapa de Riesgos'!$AA$41="Menor"),CONCATENATE("R5C",'Mapa de Riesgos'!$O$41),"")</f>
        <v/>
      </c>
      <c r="U20" s="67" t="str">
        <f>IF(AND('Mapa de Riesgos'!$Y$42="Alta",'Mapa de Riesgos'!$AA$42="Menor"),CONCATENATE("R5C",'Mapa de Riesgos'!$O$42),"")</f>
        <v/>
      </c>
      <c r="V20" s="50" t="str">
        <f>IF(AND('Mapa de Riesgos'!$Y$37="Alta",'Mapa de Riesgos'!$AA$37="Moderado"),CONCATENATE("R5C",'Mapa de Riesgos'!$O$37),"")</f>
        <v/>
      </c>
      <c r="W20" s="51" t="str">
        <f>IF(AND('Mapa de Riesgos'!$Y$38="Alta",'Mapa de Riesgos'!$AA$38="Moderado"),CONCATENATE("R5C",'Mapa de Riesgos'!$O$38),"")</f>
        <v/>
      </c>
      <c r="X20" s="51" t="str">
        <f>IF(AND('Mapa de Riesgos'!$Y$39="Alta",'Mapa de Riesgos'!$AA$39="Moderado"),CONCATENATE("R5C",'Mapa de Riesgos'!$O$39),"")</f>
        <v/>
      </c>
      <c r="Y20" s="51" t="str">
        <f>IF(AND('Mapa de Riesgos'!$Y$40="Alta",'Mapa de Riesgos'!$AA$40="Moderado"),CONCATENATE("R5C",'Mapa de Riesgos'!$O$40),"")</f>
        <v/>
      </c>
      <c r="Z20" s="51" t="str">
        <f>IF(AND('Mapa de Riesgos'!$Y$41="Alta",'Mapa de Riesgos'!$AA$41="Moderado"),CONCATENATE("R5C",'Mapa de Riesgos'!$O$41),"")</f>
        <v/>
      </c>
      <c r="AA20" s="52" t="str">
        <f>IF(AND('Mapa de Riesgos'!$Y$42="Alta",'Mapa de Riesgos'!$AA$42="Moderado"),CONCATENATE("R5C",'Mapa de Riesgos'!$O$42),"")</f>
        <v/>
      </c>
      <c r="AB20" s="50" t="str">
        <f>IF(AND('Mapa de Riesgos'!$Y$37="Alta",'Mapa de Riesgos'!$AA$37="Mayor"),CONCATENATE("R5C",'Mapa de Riesgos'!$O$37),"")</f>
        <v/>
      </c>
      <c r="AC20" s="51" t="str">
        <f>IF(AND('Mapa de Riesgos'!$Y$38="Alta",'Mapa de Riesgos'!$AA$38="Mayor"),CONCATENATE("R5C",'Mapa de Riesgos'!$O$38),"")</f>
        <v/>
      </c>
      <c r="AD20" s="51" t="str">
        <f>IF(AND('Mapa de Riesgos'!$Y$39="Alta",'Mapa de Riesgos'!$AA$39="Mayor"),CONCATENATE("R5C",'Mapa de Riesgos'!$O$39),"")</f>
        <v/>
      </c>
      <c r="AE20" s="51" t="str">
        <f>IF(AND('Mapa de Riesgos'!$Y$40="Alta",'Mapa de Riesgos'!$AA$40="Mayor"),CONCATENATE("R5C",'Mapa de Riesgos'!$O$40),"")</f>
        <v/>
      </c>
      <c r="AF20" s="51" t="str">
        <f>IF(AND('Mapa de Riesgos'!$Y$41="Alta",'Mapa de Riesgos'!$AA$41="Mayor"),CONCATENATE("R5C",'Mapa de Riesgos'!$O$41),"")</f>
        <v/>
      </c>
      <c r="AG20" s="52" t="str">
        <f>IF(AND('Mapa de Riesgos'!$Y$42="Alta",'Mapa de Riesgos'!$AA$42="Mayor"),CONCATENATE("R5C",'Mapa de Riesgos'!$O$42),"")</f>
        <v/>
      </c>
      <c r="AH20" s="53" t="str">
        <f>IF(AND('Mapa de Riesgos'!$Y$37="Alta",'Mapa de Riesgos'!$AA$37="Catastrófico"),CONCATENATE("R5C",'Mapa de Riesgos'!$O$37),"")</f>
        <v/>
      </c>
      <c r="AI20" s="54" t="str">
        <f>IF(AND('Mapa de Riesgos'!$Y$38="Alta",'Mapa de Riesgos'!$AA$38="Catastrófico"),CONCATENATE("R5C",'Mapa de Riesgos'!$O$38),"")</f>
        <v/>
      </c>
      <c r="AJ20" s="54" t="str">
        <f>IF(AND('Mapa de Riesgos'!$Y$39="Alta",'Mapa de Riesgos'!$AA$39="Catastrófico"),CONCATENATE("R5C",'Mapa de Riesgos'!$O$39),"")</f>
        <v/>
      </c>
      <c r="AK20" s="54" t="str">
        <f>IF(AND('Mapa de Riesgos'!$Y$40="Alta",'Mapa de Riesgos'!$AA$40="Catastrófico"),CONCATENATE("R5C",'Mapa de Riesgos'!$O$40),"")</f>
        <v/>
      </c>
      <c r="AL20" s="54" t="str">
        <f>IF(AND('Mapa de Riesgos'!$Y$41="Alta",'Mapa de Riesgos'!$AA$41="Catastrófico"),CONCATENATE("R5C",'Mapa de Riesgos'!$O$41),"")</f>
        <v/>
      </c>
      <c r="AM20" s="55" t="str">
        <f>IF(AND('Mapa de Riesgos'!$Y$42="Alta",'Mapa de Riesgos'!$AA$42="Catastrófico"),CONCATENATE("R5C",'Mapa de Riesgos'!$O$42),"")</f>
        <v/>
      </c>
      <c r="AN20" s="81"/>
      <c r="AO20" s="552"/>
      <c r="AP20" s="553"/>
      <c r="AQ20" s="553"/>
      <c r="AR20" s="553"/>
      <c r="AS20" s="553"/>
      <c r="AT20" s="554"/>
      <c r="AU20" s="81"/>
      <c r="AV20" s="81"/>
      <c r="AW20" s="81"/>
      <c r="AX20" s="81"/>
      <c r="AY20" s="81"/>
      <c r="AZ20" s="81"/>
      <c r="BA20" s="81"/>
      <c r="BB20" s="81"/>
      <c r="BC20" s="81"/>
      <c r="BD20" s="81"/>
      <c r="BE20" s="81"/>
      <c r="BF20" s="81"/>
      <c r="BG20" s="81"/>
      <c r="BH20" s="81"/>
      <c r="BI20" s="81"/>
      <c r="BJ20" s="81"/>
      <c r="BK20" s="81"/>
      <c r="BL20" s="81"/>
      <c r="BM20" s="81"/>
      <c r="BN20" s="81"/>
      <c r="BO20" s="81"/>
      <c r="BP20" s="81"/>
      <c r="BQ20" s="81"/>
      <c r="BR20" s="81"/>
      <c r="BS20" s="81"/>
      <c r="BT20" s="81"/>
      <c r="BU20" s="81"/>
      <c r="BV20" s="81"/>
      <c r="BW20" s="81"/>
      <c r="BX20" s="81"/>
    </row>
    <row r="21" spans="1:76" ht="15" customHeight="1" x14ac:dyDescent="0.25">
      <c r="A21" s="81"/>
      <c r="B21" s="463"/>
      <c r="C21" s="463"/>
      <c r="D21" s="464"/>
      <c r="E21" s="562"/>
      <c r="F21" s="561"/>
      <c r="G21" s="561"/>
      <c r="H21" s="561"/>
      <c r="I21" s="561"/>
      <c r="J21" s="65" t="str">
        <f>IF(AND('Mapa de Riesgos'!$Y$43="Alta",'Mapa de Riesgos'!$AA$43="Leve"),CONCATENATE("R6C",'Mapa de Riesgos'!$O$43),"")</f>
        <v/>
      </c>
      <c r="K21" s="66" t="str">
        <f>IF(AND('Mapa de Riesgos'!$Y$44="Alta",'Mapa de Riesgos'!$AA$44="Leve"),CONCATENATE("R6C",'Mapa de Riesgos'!$O$44),"")</f>
        <v/>
      </c>
      <c r="L21" s="66" t="str">
        <f>IF(AND('Mapa de Riesgos'!$Y$45="Alta",'Mapa de Riesgos'!$AA$45="Leve"),CONCATENATE("R6C",'Mapa de Riesgos'!$O$45),"")</f>
        <v/>
      </c>
      <c r="M21" s="66" t="str">
        <f>IF(AND('Mapa de Riesgos'!$Y$46="Alta",'Mapa de Riesgos'!$AA$46="Leve"),CONCATENATE("R6C",'Mapa de Riesgos'!$O$46),"")</f>
        <v/>
      </c>
      <c r="N21" s="66" t="str">
        <f>IF(AND('Mapa de Riesgos'!$Y$47="Alta",'Mapa de Riesgos'!$AA$47="Leve"),CONCATENATE("R6C",'Mapa de Riesgos'!$O$47),"")</f>
        <v/>
      </c>
      <c r="O21" s="67" t="str">
        <f>IF(AND('Mapa de Riesgos'!$Y$48="Alta",'Mapa de Riesgos'!$AA$48="Leve"),CONCATENATE("R6C",'Mapa de Riesgos'!$O$48),"")</f>
        <v/>
      </c>
      <c r="P21" s="65" t="str">
        <f>IF(AND('Mapa de Riesgos'!$Y$43="Alta",'Mapa de Riesgos'!$AA$43="Menor"),CONCATENATE("R6C",'Mapa de Riesgos'!$O$43),"")</f>
        <v/>
      </c>
      <c r="Q21" s="66" t="str">
        <f>IF(AND('Mapa de Riesgos'!$Y$44="Alta",'Mapa de Riesgos'!$AA$44="Menor"),CONCATENATE("R6C",'Mapa de Riesgos'!$O$44),"")</f>
        <v/>
      </c>
      <c r="R21" s="66" t="str">
        <f>IF(AND('Mapa de Riesgos'!$Y$45="Alta",'Mapa de Riesgos'!$AA$45="Menor"),CONCATENATE("R6C",'Mapa de Riesgos'!$O$45),"")</f>
        <v/>
      </c>
      <c r="S21" s="66" t="str">
        <f>IF(AND('Mapa de Riesgos'!$Y$46="Alta",'Mapa de Riesgos'!$AA$46="Menor"),CONCATENATE("R6C",'Mapa de Riesgos'!$O$46),"")</f>
        <v/>
      </c>
      <c r="T21" s="66" t="str">
        <f>IF(AND('Mapa de Riesgos'!$Y$47="Alta",'Mapa de Riesgos'!$AA$47="Menor"),CONCATENATE("R6C",'Mapa de Riesgos'!$O$47),"")</f>
        <v/>
      </c>
      <c r="U21" s="67" t="str">
        <f>IF(AND('Mapa de Riesgos'!$Y$48="Alta",'Mapa de Riesgos'!$AA$48="Menor"),CONCATENATE("R6C",'Mapa de Riesgos'!$O$48),"")</f>
        <v/>
      </c>
      <c r="V21" s="50" t="str">
        <f>IF(AND('Mapa de Riesgos'!$Y$43="Alta",'Mapa de Riesgos'!$AA$43="Moderado"),CONCATENATE("R6C",'Mapa de Riesgos'!$O$43),"")</f>
        <v/>
      </c>
      <c r="W21" s="51" t="str">
        <f>IF(AND('Mapa de Riesgos'!$Y$44="Alta",'Mapa de Riesgos'!$AA$44="Moderado"),CONCATENATE("R6C",'Mapa de Riesgos'!$O$44),"")</f>
        <v/>
      </c>
      <c r="X21" s="51" t="str">
        <f>IF(AND('Mapa de Riesgos'!$Y$45="Alta",'Mapa de Riesgos'!$AA$45="Moderado"),CONCATENATE("R6C",'Mapa de Riesgos'!$O$45),"")</f>
        <v/>
      </c>
      <c r="Y21" s="51" t="str">
        <f>IF(AND('Mapa de Riesgos'!$Y$46="Alta",'Mapa de Riesgos'!$AA$46="Moderado"),CONCATENATE("R6C",'Mapa de Riesgos'!$O$46),"")</f>
        <v/>
      </c>
      <c r="Z21" s="51" t="str">
        <f>IF(AND('Mapa de Riesgos'!$Y$47="Alta",'Mapa de Riesgos'!$AA$47="Moderado"),CONCATENATE("R6C",'Mapa de Riesgos'!$O$47),"")</f>
        <v/>
      </c>
      <c r="AA21" s="52" t="str">
        <f>IF(AND('Mapa de Riesgos'!$Y$48="Alta",'Mapa de Riesgos'!$AA$48="Moderado"),CONCATENATE("R6C",'Mapa de Riesgos'!$O$48),"")</f>
        <v/>
      </c>
      <c r="AB21" s="50" t="str">
        <f>IF(AND('Mapa de Riesgos'!$Y$43="Alta",'Mapa de Riesgos'!$AA$43="Mayor"),CONCATENATE("R6C",'Mapa de Riesgos'!$O$43),"")</f>
        <v/>
      </c>
      <c r="AC21" s="51" t="str">
        <f>IF(AND('Mapa de Riesgos'!$Y$44="Alta",'Mapa de Riesgos'!$AA$44="Mayor"),CONCATENATE("R6C",'Mapa de Riesgos'!$O$44),"")</f>
        <v/>
      </c>
      <c r="AD21" s="51" t="str">
        <f>IF(AND('Mapa de Riesgos'!$Y$45="Alta",'Mapa de Riesgos'!$AA$45="Mayor"),CONCATENATE("R6C",'Mapa de Riesgos'!$O$45),"")</f>
        <v/>
      </c>
      <c r="AE21" s="51" t="str">
        <f>IF(AND('Mapa de Riesgos'!$Y$46="Alta",'Mapa de Riesgos'!$AA$46="Mayor"),CONCATENATE("R6C",'Mapa de Riesgos'!$O$46),"")</f>
        <v/>
      </c>
      <c r="AF21" s="51" t="str">
        <f>IF(AND('Mapa de Riesgos'!$Y$47="Alta",'Mapa de Riesgos'!$AA$47="Mayor"),CONCATENATE("R6C",'Mapa de Riesgos'!$O$47),"")</f>
        <v/>
      </c>
      <c r="AG21" s="52" t="str">
        <f>IF(AND('Mapa de Riesgos'!$Y$48="Alta",'Mapa de Riesgos'!$AA$48="Mayor"),CONCATENATE("R6C",'Mapa de Riesgos'!$O$48),"")</f>
        <v/>
      </c>
      <c r="AH21" s="53" t="str">
        <f>IF(AND('Mapa de Riesgos'!$Y$43="Alta",'Mapa de Riesgos'!$AA$43="Catastrófico"),CONCATENATE("R6C",'Mapa de Riesgos'!$O$43),"")</f>
        <v/>
      </c>
      <c r="AI21" s="54" t="str">
        <f>IF(AND('Mapa de Riesgos'!$Y$44="Alta",'Mapa de Riesgos'!$AA$44="Catastrófico"),CONCATENATE("R6C",'Mapa de Riesgos'!$O$44),"")</f>
        <v/>
      </c>
      <c r="AJ21" s="54" t="str">
        <f>IF(AND('Mapa de Riesgos'!$Y$45="Alta",'Mapa de Riesgos'!$AA$45="Catastrófico"),CONCATENATE("R6C",'Mapa de Riesgos'!$O$45),"")</f>
        <v/>
      </c>
      <c r="AK21" s="54" t="str">
        <f>IF(AND('Mapa de Riesgos'!$Y$46="Alta",'Mapa de Riesgos'!$AA$46="Catastrófico"),CONCATENATE("R6C",'Mapa de Riesgos'!$O$46),"")</f>
        <v/>
      </c>
      <c r="AL21" s="54" t="str">
        <f>IF(AND('Mapa de Riesgos'!$Y$47="Alta",'Mapa de Riesgos'!$AA$47="Catastrófico"),CONCATENATE("R6C",'Mapa de Riesgos'!$O$47),"")</f>
        <v/>
      </c>
      <c r="AM21" s="55" t="str">
        <f>IF(AND('Mapa de Riesgos'!$Y$48="Alta",'Mapa de Riesgos'!$AA$48="Catastrófico"),CONCATENATE("R6C",'Mapa de Riesgos'!$O$48),"")</f>
        <v/>
      </c>
      <c r="AN21" s="81"/>
      <c r="AO21" s="552"/>
      <c r="AP21" s="553"/>
      <c r="AQ21" s="553"/>
      <c r="AR21" s="553"/>
      <c r="AS21" s="553"/>
      <c r="AT21" s="554"/>
      <c r="AU21" s="81"/>
      <c r="AV21" s="81"/>
      <c r="AW21" s="81"/>
      <c r="AX21" s="81"/>
      <c r="AY21" s="81"/>
      <c r="AZ21" s="81"/>
      <c r="BA21" s="81"/>
      <c r="BB21" s="81"/>
      <c r="BC21" s="81"/>
      <c r="BD21" s="81"/>
      <c r="BE21" s="81"/>
      <c r="BF21" s="81"/>
      <c r="BG21" s="81"/>
      <c r="BH21" s="81"/>
      <c r="BI21" s="81"/>
      <c r="BJ21" s="81"/>
      <c r="BK21" s="81"/>
      <c r="BL21" s="81"/>
      <c r="BM21" s="81"/>
      <c r="BN21" s="81"/>
      <c r="BO21" s="81"/>
      <c r="BP21" s="81"/>
      <c r="BQ21" s="81"/>
      <c r="BR21" s="81"/>
      <c r="BS21" s="81"/>
      <c r="BT21" s="81"/>
      <c r="BU21" s="81"/>
      <c r="BV21" s="81"/>
      <c r="BW21" s="81"/>
      <c r="BX21" s="81"/>
    </row>
    <row r="22" spans="1:76" ht="15" customHeight="1" x14ac:dyDescent="0.25">
      <c r="A22" s="81"/>
      <c r="B22" s="463"/>
      <c r="C22" s="463"/>
      <c r="D22" s="464"/>
      <c r="E22" s="562"/>
      <c r="F22" s="561"/>
      <c r="G22" s="561"/>
      <c r="H22" s="561"/>
      <c r="I22" s="561"/>
      <c r="J22" s="65" t="str">
        <f>IF(AND('Mapa de Riesgos'!$Y$49="Alta",'Mapa de Riesgos'!$AA$49="Leve"),CONCATENATE("R7C",'Mapa de Riesgos'!$O$49),"")</f>
        <v/>
      </c>
      <c r="K22" s="66" t="str">
        <f>IF(AND('Mapa de Riesgos'!$Y$50="Alta",'Mapa de Riesgos'!$AA$50="Leve"),CONCATENATE("R7C",'Mapa de Riesgos'!$O$50),"")</f>
        <v/>
      </c>
      <c r="L22" s="66" t="str">
        <f>IF(AND('Mapa de Riesgos'!$Y$51="Alta",'Mapa de Riesgos'!$AA$51="Leve"),CONCATENATE("R7C",'Mapa de Riesgos'!$O$51),"")</f>
        <v/>
      </c>
      <c r="M22" s="66" t="str">
        <f>IF(AND('Mapa de Riesgos'!$Y$52="Alta",'Mapa de Riesgos'!$AA$52="Leve"),CONCATENATE("R7C",'Mapa de Riesgos'!$O$52),"")</f>
        <v/>
      </c>
      <c r="N22" s="66" t="str">
        <f>IF(AND('Mapa de Riesgos'!$Y$53="Alta",'Mapa de Riesgos'!$AA$53="Leve"),CONCATENATE("R7C",'Mapa de Riesgos'!$O$53),"")</f>
        <v/>
      </c>
      <c r="O22" s="67" t="str">
        <f>IF(AND('Mapa de Riesgos'!$Y$54="Alta",'Mapa de Riesgos'!$AA$54="Leve"),CONCATENATE("R7C",'Mapa de Riesgos'!$O$54),"")</f>
        <v/>
      </c>
      <c r="P22" s="65" t="str">
        <f>IF(AND('Mapa de Riesgos'!$Y$49="Alta",'Mapa de Riesgos'!$AA$49="Menor"),CONCATENATE("R7C",'Mapa de Riesgos'!$O$49),"")</f>
        <v/>
      </c>
      <c r="Q22" s="66" t="str">
        <f>IF(AND('Mapa de Riesgos'!$Y$50="Alta",'Mapa de Riesgos'!$AA$50="Menor"),CONCATENATE("R7C",'Mapa de Riesgos'!$O$50),"")</f>
        <v/>
      </c>
      <c r="R22" s="66" t="str">
        <f>IF(AND('Mapa de Riesgos'!$Y$51="Alta",'Mapa de Riesgos'!$AA$51="Menor"),CONCATENATE("R7C",'Mapa de Riesgos'!$O$51),"")</f>
        <v/>
      </c>
      <c r="S22" s="66" t="str">
        <f>IF(AND('Mapa de Riesgos'!$Y$52="Alta",'Mapa de Riesgos'!$AA$52="Menor"),CONCATENATE("R7C",'Mapa de Riesgos'!$O$52),"")</f>
        <v/>
      </c>
      <c r="T22" s="66" t="str">
        <f>IF(AND('Mapa de Riesgos'!$Y$53="Alta",'Mapa de Riesgos'!$AA$53="Menor"),CONCATENATE("R7C",'Mapa de Riesgos'!$O$53),"")</f>
        <v/>
      </c>
      <c r="U22" s="67" t="str">
        <f>IF(AND('Mapa de Riesgos'!$Y$54="Alta",'Mapa de Riesgos'!$AA$54="Menor"),CONCATENATE("R7C",'Mapa de Riesgos'!$O$54),"")</f>
        <v/>
      </c>
      <c r="V22" s="50" t="str">
        <f>IF(AND('Mapa de Riesgos'!$Y$49="Alta",'Mapa de Riesgos'!$AA$49="Moderado"),CONCATENATE("R7C",'Mapa de Riesgos'!$O$49),"")</f>
        <v/>
      </c>
      <c r="W22" s="51" t="str">
        <f>IF(AND('Mapa de Riesgos'!$Y$50="Alta",'Mapa de Riesgos'!$AA$50="Moderado"),CONCATENATE("R7C",'Mapa de Riesgos'!$O$50),"")</f>
        <v/>
      </c>
      <c r="X22" s="51" t="str">
        <f>IF(AND('Mapa de Riesgos'!$Y$51="Alta",'Mapa de Riesgos'!$AA$51="Moderado"),CONCATENATE("R7C",'Mapa de Riesgos'!$O$51),"")</f>
        <v/>
      </c>
      <c r="Y22" s="51" t="str">
        <f>IF(AND('Mapa de Riesgos'!$Y$52="Alta",'Mapa de Riesgos'!$AA$52="Moderado"),CONCATENATE("R7C",'Mapa de Riesgos'!$O$52),"")</f>
        <v/>
      </c>
      <c r="Z22" s="51" t="str">
        <f>IF(AND('Mapa de Riesgos'!$Y$53="Alta",'Mapa de Riesgos'!$AA$53="Moderado"),CONCATENATE("R7C",'Mapa de Riesgos'!$O$53),"")</f>
        <v/>
      </c>
      <c r="AA22" s="52" t="str">
        <f>IF(AND('Mapa de Riesgos'!$Y$54="Alta",'Mapa de Riesgos'!$AA$54="Moderado"),CONCATENATE("R7C",'Mapa de Riesgos'!$O$54),"")</f>
        <v/>
      </c>
      <c r="AB22" s="50" t="str">
        <f>IF(AND('Mapa de Riesgos'!$Y$49="Alta",'Mapa de Riesgos'!$AA$49="Mayor"),CONCATENATE("R7C",'Mapa de Riesgos'!$O$49),"")</f>
        <v/>
      </c>
      <c r="AC22" s="51" t="str">
        <f>IF(AND('Mapa de Riesgos'!$Y$50="Alta",'Mapa de Riesgos'!$AA$50="Mayor"),CONCATENATE("R7C",'Mapa de Riesgos'!$O$50),"")</f>
        <v/>
      </c>
      <c r="AD22" s="51" t="str">
        <f>IF(AND('Mapa de Riesgos'!$Y$51="Alta",'Mapa de Riesgos'!$AA$51="Mayor"),CONCATENATE("R7C",'Mapa de Riesgos'!$O$51),"")</f>
        <v/>
      </c>
      <c r="AE22" s="51" t="str">
        <f>IF(AND('Mapa de Riesgos'!$Y$52="Alta",'Mapa de Riesgos'!$AA$52="Mayor"),CONCATENATE("R7C",'Mapa de Riesgos'!$O$52),"")</f>
        <v/>
      </c>
      <c r="AF22" s="51" t="str">
        <f>IF(AND('Mapa de Riesgos'!$Y$53="Alta",'Mapa de Riesgos'!$AA$53="Mayor"),CONCATENATE("R7C",'Mapa de Riesgos'!$O$53),"")</f>
        <v/>
      </c>
      <c r="AG22" s="52" t="str">
        <f>IF(AND('Mapa de Riesgos'!$Y$54="Alta",'Mapa de Riesgos'!$AA$54="Mayor"),CONCATENATE("R7C",'Mapa de Riesgos'!$O$54),"")</f>
        <v/>
      </c>
      <c r="AH22" s="53" t="str">
        <f>IF(AND('Mapa de Riesgos'!$Y$49="Alta",'Mapa de Riesgos'!$AA$49="Catastrófico"),CONCATENATE("R7C",'Mapa de Riesgos'!$O$49),"")</f>
        <v/>
      </c>
      <c r="AI22" s="54" t="str">
        <f>IF(AND('Mapa de Riesgos'!$Y$50="Alta",'Mapa de Riesgos'!$AA$50="Catastrófico"),CONCATENATE("R7C",'Mapa de Riesgos'!$O$50),"")</f>
        <v/>
      </c>
      <c r="AJ22" s="54" t="str">
        <f>IF(AND('Mapa de Riesgos'!$Y$51="Alta",'Mapa de Riesgos'!$AA$51="Catastrófico"),CONCATENATE("R7C",'Mapa de Riesgos'!$O$51),"")</f>
        <v/>
      </c>
      <c r="AK22" s="54" t="str">
        <f>IF(AND('Mapa de Riesgos'!$Y$52="Alta",'Mapa de Riesgos'!$AA$52="Catastrófico"),CONCATENATE("R7C",'Mapa de Riesgos'!$O$52),"")</f>
        <v/>
      </c>
      <c r="AL22" s="54" t="str">
        <f>IF(AND('Mapa de Riesgos'!$Y$53="Alta",'Mapa de Riesgos'!$AA$53="Catastrófico"),CONCATENATE("R7C",'Mapa de Riesgos'!$O$53),"")</f>
        <v/>
      </c>
      <c r="AM22" s="55" t="str">
        <f>IF(AND('Mapa de Riesgos'!$Y$54="Alta",'Mapa de Riesgos'!$AA$54="Catastrófico"),CONCATENATE("R7C",'Mapa de Riesgos'!$O$54),"")</f>
        <v/>
      </c>
      <c r="AN22" s="81"/>
      <c r="AO22" s="552"/>
      <c r="AP22" s="553"/>
      <c r="AQ22" s="553"/>
      <c r="AR22" s="553"/>
      <c r="AS22" s="553"/>
      <c r="AT22" s="554"/>
      <c r="AU22" s="81"/>
      <c r="AV22" s="81"/>
      <c r="AW22" s="81"/>
      <c r="AX22" s="81"/>
      <c r="AY22" s="81"/>
      <c r="AZ22" s="81"/>
      <c r="BA22" s="81"/>
      <c r="BB22" s="81"/>
      <c r="BC22" s="81"/>
      <c r="BD22" s="81"/>
      <c r="BE22" s="81"/>
      <c r="BF22" s="81"/>
      <c r="BG22" s="81"/>
      <c r="BH22" s="81"/>
      <c r="BI22" s="81"/>
      <c r="BJ22" s="81"/>
      <c r="BK22" s="81"/>
      <c r="BL22" s="81"/>
      <c r="BM22" s="81"/>
      <c r="BN22" s="81"/>
      <c r="BO22" s="81"/>
      <c r="BP22" s="81"/>
      <c r="BQ22" s="81"/>
      <c r="BR22" s="81"/>
      <c r="BS22" s="81"/>
      <c r="BT22" s="81"/>
      <c r="BU22" s="81"/>
      <c r="BV22" s="81"/>
      <c r="BW22" s="81"/>
      <c r="BX22" s="81"/>
    </row>
    <row r="23" spans="1:76" ht="15" customHeight="1" x14ac:dyDescent="0.25">
      <c r="A23" s="81"/>
      <c r="B23" s="463"/>
      <c r="C23" s="463"/>
      <c r="D23" s="464"/>
      <c r="E23" s="562"/>
      <c r="F23" s="561"/>
      <c r="G23" s="561"/>
      <c r="H23" s="561"/>
      <c r="I23" s="561"/>
      <c r="J23" s="65" t="str">
        <f>IF(AND('Mapa de Riesgos'!$Y$55="Alta",'Mapa de Riesgos'!$AA$55="Leve"),CONCATENATE("R8C",'Mapa de Riesgos'!$O$55),"")</f>
        <v/>
      </c>
      <c r="K23" s="66" t="str">
        <f>IF(AND('Mapa de Riesgos'!$Y$56="Alta",'Mapa de Riesgos'!$AA$56="Leve"),CONCATENATE("R8C",'Mapa de Riesgos'!$O$56),"")</f>
        <v/>
      </c>
      <c r="L23" s="66" t="str">
        <f>IF(AND('Mapa de Riesgos'!$Y$57="Alta",'Mapa de Riesgos'!$AA$57="Leve"),CONCATENATE("R8C",'Mapa de Riesgos'!$O$57),"")</f>
        <v/>
      </c>
      <c r="M23" s="66" t="str">
        <f>IF(AND('Mapa de Riesgos'!$Y$58="Alta",'Mapa de Riesgos'!$AA$58="Leve"),CONCATENATE("R8C",'Mapa de Riesgos'!$O$58),"")</f>
        <v/>
      </c>
      <c r="N23" s="66" t="str">
        <f>IF(AND('Mapa de Riesgos'!$Y$59="Alta",'Mapa de Riesgos'!$AA$59="Leve"),CONCATENATE("R8C",'Mapa de Riesgos'!$O$59),"")</f>
        <v/>
      </c>
      <c r="O23" s="67" t="str">
        <f>IF(AND('Mapa de Riesgos'!$Y$60="Alta",'Mapa de Riesgos'!$AA$60="Leve"),CONCATENATE("R8C",'Mapa de Riesgos'!$O$60),"")</f>
        <v/>
      </c>
      <c r="P23" s="65" t="str">
        <f>IF(AND('Mapa de Riesgos'!$Y$55="Alta",'Mapa de Riesgos'!$AA$55="Menor"),CONCATENATE("R8C",'Mapa de Riesgos'!$O$55),"")</f>
        <v/>
      </c>
      <c r="Q23" s="66" t="str">
        <f>IF(AND('Mapa de Riesgos'!$Y$56="Alta",'Mapa de Riesgos'!$AA$56="Menor"),CONCATENATE("R8C",'Mapa de Riesgos'!$O$56),"")</f>
        <v/>
      </c>
      <c r="R23" s="66" t="str">
        <f>IF(AND('Mapa de Riesgos'!$Y$57="Alta",'Mapa de Riesgos'!$AA$57="Menor"),CONCATENATE("R8C",'Mapa de Riesgos'!$O$57),"")</f>
        <v/>
      </c>
      <c r="S23" s="66" t="str">
        <f>IF(AND('Mapa de Riesgos'!$Y$58="Alta",'Mapa de Riesgos'!$AA$58="Menor"),CONCATENATE("R8C",'Mapa de Riesgos'!$O$58),"")</f>
        <v/>
      </c>
      <c r="T23" s="66" t="str">
        <f>IF(AND('Mapa de Riesgos'!$Y$59="Alta",'Mapa de Riesgos'!$AA$59="Menor"),CONCATENATE("R8C",'Mapa de Riesgos'!$O$59),"")</f>
        <v/>
      </c>
      <c r="U23" s="67" t="str">
        <f>IF(AND('Mapa de Riesgos'!$Y$60="Alta",'Mapa de Riesgos'!$AA$60="Menor"),CONCATENATE("R8C",'Mapa de Riesgos'!$O$60),"")</f>
        <v/>
      </c>
      <c r="V23" s="50" t="str">
        <f>IF(AND('Mapa de Riesgos'!$Y$55="Alta",'Mapa de Riesgos'!$AA$55="Moderado"),CONCATENATE("R8C",'Mapa de Riesgos'!$O$55),"")</f>
        <v/>
      </c>
      <c r="W23" s="51" t="str">
        <f>IF(AND('Mapa de Riesgos'!$Y$56="Alta",'Mapa de Riesgos'!$AA$56="Moderado"),CONCATENATE("R8C",'Mapa de Riesgos'!$O$56),"")</f>
        <v/>
      </c>
      <c r="X23" s="51" t="str">
        <f>IF(AND('Mapa de Riesgos'!$Y$57="Alta",'Mapa de Riesgos'!$AA$57="Moderado"),CONCATENATE("R8C",'Mapa de Riesgos'!$O$57),"")</f>
        <v/>
      </c>
      <c r="Y23" s="51" t="str">
        <f>IF(AND('Mapa de Riesgos'!$Y$58="Alta",'Mapa de Riesgos'!$AA$58="Moderado"),CONCATENATE("R8C",'Mapa de Riesgos'!$O$58),"")</f>
        <v/>
      </c>
      <c r="Z23" s="51" t="str">
        <f>IF(AND('Mapa de Riesgos'!$Y$59="Alta",'Mapa de Riesgos'!$AA$59="Moderado"),CONCATENATE("R8C",'Mapa de Riesgos'!$O$59),"")</f>
        <v/>
      </c>
      <c r="AA23" s="52" t="str">
        <f>IF(AND('Mapa de Riesgos'!$Y$60="Alta",'Mapa de Riesgos'!$AA$60="Moderado"),CONCATENATE("R8C",'Mapa de Riesgos'!$O$60),"")</f>
        <v/>
      </c>
      <c r="AB23" s="50" t="str">
        <f>IF(AND('Mapa de Riesgos'!$Y$55="Alta",'Mapa de Riesgos'!$AA$55="Mayor"),CONCATENATE("R8C",'Mapa de Riesgos'!$O$55),"")</f>
        <v/>
      </c>
      <c r="AC23" s="51" t="str">
        <f>IF(AND('Mapa de Riesgos'!$Y$56="Alta",'Mapa de Riesgos'!$AA$56="Mayor"),CONCATENATE("R8C",'Mapa de Riesgos'!$O$56),"")</f>
        <v/>
      </c>
      <c r="AD23" s="51" t="str">
        <f>IF(AND('Mapa de Riesgos'!$Y$57="Alta",'Mapa de Riesgos'!$AA$57="Mayor"),CONCATENATE("R8C",'Mapa de Riesgos'!$O$57),"")</f>
        <v/>
      </c>
      <c r="AE23" s="51" t="str">
        <f>IF(AND('Mapa de Riesgos'!$Y$58="Alta",'Mapa de Riesgos'!$AA$58="Mayor"),CONCATENATE("R8C",'Mapa de Riesgos'!$O$58),"")</f>
        <v/>
      </c>
      <c r="AF23" s="51" t="str">
        <f>IF(AND('Mapa de Riesgos'!$Y$59="Alta",'Mapa de Riesgos'!$AA$59="Mayor"),CONCATENATE("R8C",'Mapa de Riesgos'!$O$59),"")</f>
        <v/>
      </c>
      <c r="AG23" s="52" t="str">
        <f>IF(AND('Mapa de Riesgos'!$Y$60="Alta",'Mapa de Riesgos'!$AA$60="Mayor"),CONCATENATE("R8C",'Mapa de Riesgos'!$O$60),"")</f>
        <v/>
      </c>
      <c r="AH23" s="53" t="str">
        <f>IF(AND('Mapa de Riesgos'!$Y$55="Alta",'Mapa de Riesgos'!$AA$55="Catastrófico"),CONCATENATE("R8C",'Mapa de Riesgos'!$O$55),"")</f>
        <v/>
      </c>
      <c r="AI23" s="54" t="str">
        <f>IF(AND('Mapa de Riesgos'!$Y$56="Alta",'Mapa de Riesgos'!$AA$56="Catastrófico"),CONCATENATE("R8C",'Mapa de Riesgos'!$O$56),"")</f>
        <v/>
      </c>
      <c r="AJ23" s="54" t="str">
        <f>IF(AND('Mapa de Riesgos'!$Y$57="Alta",'Mapa de Riesgos'!$AA$57="Catastrófico"),CONCATENATE("R8C",'Mapa de Riesgos'!$O$57),"")</f>
        <v/>
      </c>
      <c r="AK23" s="54" t="str">
        <f>IF(AND('Mapa de Riesgos'!$Y$58="Alta",'Mapa de Riesgos'!$AA$58="Catastrófico"),CONCATENATE("R8C",'Mapa de Riesgos'!$O$58),"")</f>
        <v/>
      </c>
      <c r="AL23" s="54" t="str">
        <f>IF(AND('Mapa de Riesgos'!$Y$59="Alta",'Mapa de Riesgos'!$AA$59="Catastrófico"),CONCATENATE("R8C",'Mapa de Riesgos'!$O$59),"")</f>
        <v/>
      </c>
      <c r="AM23" s="55" t="str">
        <f>IF(AND('Mapa de Riesgos'!$Y$60="Alta",'Mapa de Riesgos'!$AA$60="Catastrófico"),CONCATENATE("R8C",'Mapa de Riesgos'!$O$60),"")</f>
        <v/>
      </c>
      <c r="AN23" s="81"/>
      <c r="AO23" s="552"/>
      <c r="AP23" s="553"/>
      <c r="AQ23" s="553"/>
      <c r="AR23" s="553"/>
      <c r="AS23" s="553"/>
      <c r="AT23" s="554"/>
      <c r="AU23" s="81"/>
      <c r="AV23" s="81"/>
      <c r="AW23" s="81"/>
      <c r="AX23" s="81"/>
      <c r="AY23" s="81"/>
      <c r="AZ23" s="81"/>
      <c r="BA23" s="81"/>
      <c r="BB23" s="81"/>
      <c r="BC23" s="81"/>
      <c r="BD23" s="81"/>
      <c r="BE23" s="81"/>
      <c r="BF23" s="81"/>
      <c r="BG23" s="81"/>
      <c r="BH23" s="81"/>
      <c r="BI23" s="81"/>
      <c r="BJ23" s="81"/>
      <c r="BK23" s="81"/>
      <c r="BL23" s="81"/>
      <c r="BM23" s="81"/>
      <c r="BN23" s="81"/>
      <c r="BO23" s="81"/>
      <c r="BP23" s="81"/>
      <c r="BQ23" s="81"/>
      <c r="BR23" s="81"/>
      <c r="BS23" s="81"/>
      <c r="BT23" s="81"/>
      <c r="BU23" s="81"/>
      <c r="BV23" s="81"/>
      <c r="BW23" s="81"/>
      <c r="BX23" s="81"/>
    </row>
    <row r="24" spans="1:76" ht="15" customHeight="1" x14ac:dyDescent="0.25">
      <c r="A24" s="81"/>
      <c r="B24" s="463"/>
      <c r="C24" s="463"/>
      <c r="D24" s="464"/>
      <c r="E24" s="562"/>
      <c r="F24" s="561"/>
      <c r="G24" s="561"/>
      <c r="H24" s="561"/>
      <c r="I24" s="561"/>
      <c r="J24" s="65" t="str">
        <f>IF(AND('Mapa de Riesgos'!$Y$61="Alta",'Mapa de Riesgos'!$AA$61="Leve"),CONCATENATE("R9C",'Mapa de Riesgos'!$O$61),"")</f>
        <v/>
      </c>
      <c r="K24" s="66" t="str">
        <f>IF(AND('Mapa de Riesgos'!$Y$62="Alta",'Mapa de Riesgos'!$AA$62="Leve"),CONCATENATE("R9C",'Mapa de Riesgos'!$O$62),"")</f>
        <v/>
      </c>
      <c r="L24" s="66" t="str">
        <f>IF(AND('Mapa de Riesgos'!$Y$63="Alta",'Mapa de Riesgos'!$AA$63="Leve"),CONCATENATE("R9C",'Mapa de Riesgos'!$O$63),"")</f>
        <v/>
      </c>
      <c r="M24" s="66" t="str">
        <f>IF(AND('Mapa de Riesgos'!$Y$64="Alta",'Mapa de Riesgos'!$AA$64="Leve"),CONCATENATE("R9C",'Mapa de Riesgos'!$O$64),"")</f>
        <v/>
      </c>
      <c r="N24" s="66" t="str">
        <f>IF(AND('Mapa de Riesgos'!$Y$65="Alta",'Mapa de Riesgos'!$AA$65="Leve"),CONCATENATE("R9C",'Mapa de Riesgos'!$O$65),"")</f>
        <v/>
      </c>
      <c r="O24" s="67" t="str">
        <f>IF(AND('Mapa de Riesgos'!$Y$66="Alta",'Mapa de Riesgos'!$AA$66="Leve"),CONCATENATE("R9C",'Mapa de Riesgos'!$O$66),"")</f>
        <v/>
      </c>
      <c r="P24" s="65" t="str">
        <f>IF(AND('Mapa de Riesgos'!$Y$61="Alta",'Mapa de Riesgos'!$AA$61="Menor"),CONCATENATE("R9C",'Mapa de Riesgos'!$O$61),"")</f>
        <v/>
      </c>
      <c r="Q24" s="66" t="str">
        <f>IF(AND('Mapa de Riesgos'!$Y$62="Alta",'Mapa de Riesgos'!$AA$62="Menor"),CONCATENATE("R9C",'Mapa de Riesgos'!$O$62),"")</f>
        <v/>
      </c>
      <c r="R24" s="66" t="str">
        <f>IF(AND('Mapa de Riesgos'!$Y$63="Alta",'Mapa de Riesgos'!$AA$63="Menor"),CONCATENATE("R9C",'Mapa de Riesgos'!$O$63),"")</f>
        <v/>
      </c>
      <c r="S24" s="66" t="str">
        <f>IF(AND('Mapa de Riesgos'!$Y$64="Alta",'Mapa de Riesgos'!$AA$64="Menor"),CONCATENATE("R9C",'Mapa de Riesgos'!$O$64),"")</f>
        <v/>
      </c>
      <c r="T24" s="66" t="str">
        <f>IF(AND('Mapa de Riesgos'!$Y$65="Alta",'Mapa de Riesgos'!$AA$65="Menor"),CONCATENATE("R9C",'Mapa de Riesgos'!$O$65),"")</f>
        <v/>
      </c>
      <c r="U24" s="67" t="str">
        <f>IF(AND('Mapa de Riesgos'!$Y$66="Alta",'Mapa de Riesgos'!$AA$66="Menor"),CONCATENATE("R9C",'Mapa de Riesgos'!$O$66),"")</f>
        <v/>
      </c>
      <c r="V24" s="50" t="str">
        <f>IF(AND('Mapa de Riesgos'!$Y$61="Alta",'Mapa de Riesgos'!$AA$61="Moderado"),CONCATENATE("R9C",'Mapa de Riesgos'!$O$61),"")</f>
        <v/>
      </c>
      <c r="W24" s="51" t="str">
        <f>IF(AND('Mapa de Riesgos'!$Y$62="Alta",'Mapa de Riesgos'!$AA$62="Moderado"),CONCATENATE("R9C",'Mapa de Riesgos'!$O$62),"")</f>
        <v/>
      </c>
      <c r="X24" s="51" t="str">
        <f>IF(AND('Mapa de Riesgos'!$Y$63="Alta",'Mapa de Riesgos'!$AA$63="Moderado"),CONCATENATE("R9C",'Mapa de Riesgos'!$O$63),"")</f>
        <v/>
      </c>
      <c r="Y24" s="51" t="str">
        <f>IF(AND('Mapa de Riesgos'!$Y$64="Alta",'Mapa de Riesgos'!$AA$64="Moderado"),CONCATENATE("R9C",'Mapa de Riesgos'!$O$64),"")</f>
        <v/>
      </c>
      <c r="Z24" s="51" t="str">
        <f>IF(AND('Mapa de Riesgos'!$Y$65="Alta",'Mapa de Riesgos'!$AA$65="Moderado"),CONCATENATE("R9C",'Mapa de Riesgos'!$O$65),"")</f>
        <v/>
      </c>
      <c r="AA24" s="52" t="str">
        <f>IF(AND('Mapa de Riesgos'!$Y$66="Alta",'Mapa de Riesgos'!$AA$66="Moderado"),CONCATENATE("R9C",'Mapa de Riesgos'!$O$66),"")</f>
        <v/>
      </c>
      <c r="AB24" s="50" t="str">
        <f>IF(AND('Mapa de Riesgos'!$Y$61="Alta",'Mapa de Riesgos'!$AA$61="Mayor"),CONCATENATE("R9C",'Mapa de Riesgos'!$O$61),"")</f>
        <v/>
      </c>
      <c r="AC24" s="51" t="str">
        <f>IF(AND('Mapa de Riesgos'!$Y$62="Alta",'Mapa de Riesgos'!$AA$62="Mayor"),CONCATENATE("R9C",'Mapa de Riesgos'!$O$62),"")</f>
        <v/>
      </c>
      <c r="AD24" s="51" t="str">
        <f>IF(AND('Mapa de Riesgos'!$Y$63="Alta",'Mapa de Riesgos'!$AA$63="Mayor"),CONCATENATE("R9C",'Mapa de Riesgos'!$O$63),"")</f>
        <v/>
      </c>
      <c r="AE24" s="51" t="str">
        <f>IF(AND('Mapa de Riesgos'!$Y$64="Alta",'Mapa de Riesgos'!$AA$64="Mayor"),CONCATENATE("R9C",'Mapa de Riesgos'!$O$64),"")</f>
        <v/>
      </c>
      <c r="AF24" s="51" t="str">
        <f>IF(AND('Mapa de Riesgos'!$Y$65="Alta",'Mapa de Riesgos'!$AA$65="Mayor"),CONCATENATE("R9C",'Mapa de Riesgos'!$O$65),"")</f>
        <v/>
      </c>
      <c r="AG24" s="52" t="str">
        <f>IF(AND('Mapa de Riesgos'!$Y$66="Alta",'Mapa de Riesgos'!$AA$66="Mayor"),CONCATENATE("R9C",'Mapa de Riesgos'!$O$66),"")</f>
        <v/>
      </c>
      <c r="AH24" s="53" t="str">
        <f>IF(AND('Mapa de Riesgos'!$Y$61="Alta",'Mapa de Riesgos'!$AA$61="Catastrófico"),CONCATENATE("R9C",'Mapa de Riesgos'!$O$61),"")</f>
        <v/>
      </c>
      <c r="AI24" s="54" t="str">
        <f>IF(AND('Mapa de Riesgos'!$Y$62="Alta",'Mapa de Riesgos'!$AA$62="Catastrófico"),CONCATENATE("R9C",'Mapa de Riesgos'!$O$62),"")</f>
        <v/>
      </c>
      <c r="AJ24" s="54" t="str">
        <f>IF(AND('Mapa de Riesgos'!$Y$63="Alta",'Mapa de Riesgos'!$AA$63="Catastrófico"),CONCATENATE("R9C",'Mapa de Riesgos'!$O$63),"")</f>
        <v/>
      </c>
      <c r="AK24" s="54" t="str">
        <f>IF(AND('Mapa de Riesgos'!$Y$64="Alta",'Mapa de Riesgos'!$AA$64="Catastrófico"),CONCATENATE("R9C",'Mapa de Riesgos'!$O$64),"")</f>
        <v/>
      </c>
      <c r="AL24" s="54" t="str">
        <f>IF(AND('Mapa de Riesgos'!$Y$65="Alta",'Mapa de Riesgos'!$AA$65="Catastrófico"),CONCATENATE("R9C",'Mapa de Riesgos'!$O$65),"")</f>
        <v/>
      </c>
      <c r="AM24" s="55" t="str">
        <f>IF(AND('Mapa de Riesgos'!$Y$66="Alta",'Mapa de Riesgos'!$AA$66="Catastrófico"),CONCATENATE("R9C",'Mapa de Riesgos'!$O$66),"")</f>
        <v/>
      </c>
      <c r="AN24" s="81"/>
      <c r="AO24" s="552"/>
      <c r="AP24" s="553"/>
      <c r="AQ24" s="553"/>
      <c r="AR24" s="553"/>
      <c r="AS24" s="553"/>
      <c r="AT24" s="554"/>
      <c r="AU24" s="81"/>
      <c r="AV24" s="81"/>
      <c r="AW24" s="81"/>
      <c r="AX24" s="81"/>
      <c r="AY24" s="81"/>
      <c r="AZ24" s="81"/>
      <c r="BA24" s="81"/>
      <c r="BB24" s="81"/>
      <c r="BC24" s="81"/>
      <c r="BD24" s="81"/>
      <c r="BE24" s="81"/>
      <c r="BF24" s="81"/>
      <c r="BG24" s="81"/>
      <c r="BH24" s="81"/>
      <c r="BI24" s="81"/>
      <c r="BJ24" s="81"/>
      <c r="BK24" s="81"/>
      <c r="BL24" s="81"/>
      <c r="BM24" s="81"/>
      <c r="BN24" s="81"/>
      <c r="BO24" s="81"/>
      <c r="BP24" s="81"/>
      <c r="BQ24" s="81"/>
      <c r="BR24" s="81"/>
      <c r="BS24" s="81"/>
      <c r="BT24" s="81"/>
      <c r="BU24" s="81"/>
      <c r="BV24" s="81"/>
      <c r="BW24" s="81"/>
      <c r="BX24" s="81"/>
    </row>
    <row r="25" spans="1:76" ht="15.75" customHeight="1" thickBot="1" x14ac:dyDescent="0.3">
      <c r="A25" s="81"/>
      <c r="B25" s="463"/>
      <c r="C25" s="463"/>
      <c r="D25" s="464"/>
      <c r="E25" s="563"/>
      <c r="F25" s="564"/>
      <c r="G25" s="564"/>
      <c r="H25" s="564"/>
      <c r="I25" s="564"/>
      <c r="J25" s="68" t="str">
        <f>IF(AND('Mapa de Riesgos'!$Y$67="Alta",'Mapa de Riesgos'!$AA$67="Leve"),CONCATENATE("R10C",'Mapa de Riesgos'!$O$67),"")</f>
        <v/>
      </c>
      <c r="K25" s="69" t="str">
        <f>IF(AND('Mapa de Riesgos'!$Y$68="Alta",'Mapa de Riesgos'!$AA$68="Leve"),CONCATENATE("R10C",'Mapa de Riesgos'!$O$68),"")</f>
        <v/>
      </c>
      <c r="L25" s="69" t="str">
        <f>IF(AND('Mapa de Riesgos'!$Y$69="Alta",'Mapa de Riesgos'!$AA$69="Leve"),CONCATENATE("R10C",'Mapa de Riesgos'!$O$69),"")</f>
        <v/>
      </c>
      <c r="M25" s="69" t="str">
        <f>IF(AND('Mapa de Riesgos'!$Y$70="Alta",'Mapa de Riesgos'!$AA$70="Leve"),CONCATENATE("R10C",'Mapa de Riesgos'!$O$70),"")</f>
        <v/>
      </c>
      <c r="N25" s="69" t="str">
        <f>IF(AND('Mapa de Riesgos'!$Y$71="Alta",'Mapa de Riesgos'!$AA$71="Leve"),CONCATENATE("R10C",'Mapa de Riesgos'!$O$71),"")</f>
        <v/>
      </c>
      <c r="O25" s="70" t="str">
        <f>IF(AND('Mapa de Riesgos'!$Y$72="Alta",'Mapa de Riesgos'!$AA$72="Leve"),CONCATENATE("R10C",'Mapa de Riesgos'!$O$72),"")</f>
        <v/>
      </c>
      <c r="P25" s="68" t="str">
        <f>IF(AND('Mapa de Riesgos'!$Y$67="Alta",'Mapa de Riesgos'!$AA$67="Menor"),CONCATENATE("R10C",'Mapa de Riesgos'!$O$67),"")</f>
        <v/>
      </c>
      <c r="Q25" s="69" t="str">
        <f>IF(AND('Mapa de Riesgos'!$Y$68="Alta",'Mapa de Riesgos'!$AA$68="Menor"),CONCATENATE("R10C",'Mapa de Riesgos'!$O$68),"")</f>
        <v/>
      </c>
      <c r="R25" s="69" t="str">
        <f>IF(AND('Mapa de Riesgos'!$Y$69="Alta",'Mapa de Riesgos'!$AA$69="Menor"),CONCATENATE("R10C",'Mapa de Riesgos'!$O$69),"")</f>
        <v/>
      </c>
      <c r="S25" s="69" t="str">
        <f>IF(AND('Mapa de Riesgos'!$Y$70="Alta",'Mapa de Riesgos'!$AA$70="Menor"),CONCATENATE("R10C",'Mapa de Riesgos'!$O$70),"")</f>
        <v/>
      </c>
      <c r="T25" s="69" t="str">
        <f>IF(AND('Mapa de Riesgos'!$Y$71="Alta",'Mapa de Riesgos'!$AA$71="Menor"),CONCATENATE("R10C",'Mapa de Riesgos'!$O$71),"")</f>
        <v/>
      </c>
      <c r="U25" s="70" t="str">
        <f>IF(AND('Mapa de Riesgos'!$Y$72="Alta",'Mapa de Riesgos'!$AA$72="Menor"),CONCATENATE("R10C",'Mapa de Riesgos'!$O$72),"")</f>
        <v/>
      </c>
      <c r="V25" s="56" t="str">
        <f>IF(AND('Mapa de Riesgos'!$Y$67="Alta",'Mapa de Riesgos'!$AA$67="Moderado"),CONCATENATE("R10C",'Mapa de Riesgos'!$O$67),"")</f>
        <v/>
      </c>
      <c r="W25" s="57" t="str">
        <f>IF(AND('Mapa de Riesgos'!$Y$68="Alta",'Mapa de Riesgos'!$AA$68="Moderado"),CONCATENATE("R10C",'Mapa de Riesgos'!$O$68),"")</f>
        <v/>
      </c>
      <c r="X25" s="57" t="str">
        <f>IF(AND('Mapa de Riesgos'!$Y$69="Alta",'Mapa de Riesgos'!$AA$69="Moderado"),CONCATENATE("R10C",'Mapa de Riesgos'!$O$69),"")</f>
        <v/>
      </c>
      <c r="Y25" s="57" t="str">
        <f>IF(AND('Mapa de Riesgos'!$Y$70="Alta",'Mapa de Riesgos'!$AA$70="Moderado"),CONCATENATE("R10C",'Mapa de Riesgos'!$O$70),"")</f>
        <v/>
      </c>
      <c r="Z25" s="57" t="str">
        <f>IF(AND('Mapa de Riesgos'!$Y$71="Alta",'Mapa de Riesgos'!$AA$71="Moderado"),CONCATENATE("R10C",'Mapa de Riesgos'!$O$71),"")</f>
        <v/>
      </c>
      <c r="AA25" s="58" t="str">
        <f>IF(AND('Mapa de Riesgos'!$Y$72="Alta",'Mapa de Riesgos'!$AA$72="Moderado"),CONCATENATE("R10C",'Mapa de Riesgos'!$O$72),"")</f>
        <v/>
      </c>
      <c r="AB25" s="56" t="str">
        <f>IF(AND('Mapa de Riesgos'!$Y$67="Alta",'Mapa de Riesgos'!$AA$67="Mayor"),CONCATENATE("R10C",'Mapa de Riesgos'!$O$67),"")</f>
        <v/>
      </c>
      <c r="AC25" s="57" t="str">
        <f>IF(AND('Mapa de Riesgos'!$Y$68="Alta",'Mapa de Riesgos'!$AA$68="Mayor"),CONCATENATE("R10C",'Mapa de Riesgos'!$O$68),"")</f>
        <v/>
      </c>
      <c r="AD25" s="57" t="str">
        <f>IF(AND('Mapa de Riesgos'!$Y$69="Alta",'Mapa de Riesgos'!$AA$69="Mayor"),CONCATENATE("R10C",'Mapa de Riesgos'!$O$69),"")</f>
        <v/>
      </c>
      <c r="AE25" s="57" t="str">
        <f>IF(AND('Mapa de Riesgos'!$Y$70="Alta",'Mapa de Riesgos'!$AA$70="Mayor"),CONCATENATE("R10C",'Mapa de Riesgos'!$O$70),"")</f>
        <v/>
      </c>
      <c r="AF25" s="57" t="str">
        <f>IF(AND('Mapa de Riesgos'!$Y$71="Alta",'Mapa de Riesgos'!$AA$71="Mayor"),CONCATENATE("R10C",'Mapa de Riesgos'!$O$71),"")</f>
        <v/>
      </c>
      <c r="AG25" s="58" t="str">
        <f>IF(AND('Mapa de Riesgos'!$Y$72="Alta",'Mapa de Riesgos'!$AA$72="Mayor"),CONCATENATE("R10C",'Mapa de Riesgos'!$O$72),"")</f>
        <v/>
      </c>
      <c r="AH25" s="59" t="str">
        <f>IF(AND('Mapa de Riesgos'!$Y$67="Alta",'Mapa de Riesgos'!$AA$67="Catastrófico"),CONCATENATE("R10C",'Mapa de Riesgos'!$O$67),"")</f>
        <v/>
      </c>
      <c r="AI25" s="60" t="str">
        <f>IF(AND('Mapa de Riesgos'!$Y$68="Alta",'Mapa de Riesgos'!$AA$68="Catastrófico"),CONCATENATE("R10C",'Mapa de Riesgos'!$O$68),"")</f>
        <v/>
      </c>
      <c r="AJ25" s="60" t="str">
        <f>IF(AND('Mapa de Riesgos'!$Y$69="Alta",'Mapa de Riesgos'!$AA$69="Catastrófico"),CONCATENATE("R10C",'Mapa de Riesgos'!$O$69),"")</f>
        <v/>
      </c>
      <c r="AK25" s="60" t="str">
        <f>IF(AND('Mapa de Riesgos'!$Y$70="Alta",'Mapa de Riesgos'!$AA$70="Catastrófico"),CONCATENATE("R10C",'Mapa de Riesgos'!$O$70),"")</f>
        <v/>
      </c>
      <c r="AL25" s="60" t="str">
        <f>IF(AND('Mapa de Riesgos'!$Y$71="Alta",'Mapa de Riesgos'!$AA$71="Catastrófico"),CONCATENATE("R10C",'Mapa de Riesgos'!$O$71),"")</f>
        <v/>
      </c>
      <c r="AM25" s="61" t="str">
        <f>IF(AND('Mapa de Riesgos'!$Y$72="Alta",'Mapa de Riesgos'!$AA$72="Catastrófico"),CONCATENATE("R10C",'Mapa de Riesgos'!$O$72),"")</f>
        <v/>
      </c>
      <c r="AN25" s="81"/>
      <c r="AO25" s="555"/>
      <c r="AP25" s="556"/>
      <c r="AQ25" s="556"/>
      <c r="AR25" s="556"/>
      <c r="AS25" s="556"/>
      <c r="AT25" s="557"/>
      <c r="AU25" s="81"/>
      <c r="AV25" s="81"/>
      <c r="AW25" s="81"/>
      <c r="AX25" s="81"/>
      <c r="AY25" s="81"/>
      <c r="AZ25" s="81"/>
      <c r="BA25" s="81"/>
      <c r="BB25" s="81"/>
      <c r="BC25" s="81"/>
      <c r="BD25" s="81"/>
      <c r="BE25" s="81"/>
      <c r="BF25" s="81"/>
      <c r="BG25" s="81"/>
      <c r="BH25" s="81"/>
      <c r="BI25" s="81"/>
      <c r="BJ25" s="81"/>
      <c r="BK25" s="81"/>
      <c r="BL25" s="81"/>
      <c r="BM25" s="81"/>
      <c r="BN25" s="81"/>
      <c r="BO25" s="81"/>
      <c r="BP25" s="81"/>
      <c r="BQ25" s="81"/>
      <c r="BR25" s="81"/>
      <c r="BS25" s="81"/>
      <c r="BT25" s="81"/>
      <c r="BU25" s="81"/>
      <c r="BV25" s="81"/>
      <c r="BW25" s="81"/>
      <c r="BX25" s="81"/>
    </row>
    <row r="26" spans="1:76" ht="15" customHeight="1" x14ac:dyDescent="0.25">
      <c r="A26" s="81"/>
      <c r="B26" s="463"/>
      <c r="C26" s="463"/>
      <c r="D26" s="464"/>
      <c r="E26" s="558" t="s">
        <v>169</v>
      </c>
      <c r="F26" s="559"/>
      <c r="G26" s="559"/>
      <c r="H26" s="559"/>
      <c r="I26" s="576"/>
      <c r="J26" s="62" t="str">
        <f>IF(AND('Mapa de Riesgos'!$Y$12="Media",'Mapa de Riesgos'!$AA$12="Leve"),CONCATENATE("R1C",'Mapa de Riesgos'!$O$12),"")</f>
        <v/>
      </c>
      <c r="K26" s="63" t="str">
        <f>IF(AND('Mapa de Riesgos'!$Y$14="Media",'Mapa de Riesgos'!$AA$14="Leve"),CONCATENATE("R1C",'Mapa de Riesgos'!$O$14),"")</f>
        <v/>
      </c>
      <c r="L26" s="63" t="str">
        <f>IF(AND('Mapa de Riesgos'!$Y$15="Media",'Mapa de Riesgos'!$AA$15="Leve"),CONCATENATE("R1C",'Mapa de Riesgos'!$O$15),"")</f>
        <v/>
      </c>
      <c r="M26" s="63" t="str">
        <f>IF(AND('Mapa de Riesgos'!$Y$16="Media",'Mapa de Riesgos'!$AA$16="Leve"),CONCATENATE("R1C",'Mapa de Riesgos'!$O$16),"")</f>
        <v/>
      </c>
      <c r="N26" s="63" t="str">
        <f>IF(AND('Mapa de Riesgos'!$Y$17="Media",'Mapa de Riesgos'!$AA$17="Leve"),CONCATENATE("R1C",'Mapa de Riesgos'!$O$17),"")</f>
        <v/>
      </c>
      <c r="O26" s="64" t="str">
        <f>IF(AND('Mapa de Riesgos'!$Y$18="Media",'Mapa de Riesgos'!$AA$18="Leve"),CONCATENATE("R1C",'Mapa de Riesgos'!$O$18),"")</f>
        <v/>
      </c>
      <c r="P26" s="62" t="str">
        <f>IF(AND('Mapa de Riesgos'!$Y$12="Media",'Mapa de Riesgos'!$AA$12="Menor"),CONCATENATE("R1C",'Mapa de Riesgos'!$O$12),"")</f>
        <v/>
      </c>
      <c r="Q26" s="63" t="str">
        <f>IF(AND('Mapa de Riesgos'!$Y$14="Media",'Mapa de Riesgos'!$AA$14="Menor"),CONCATENATE("R1C",'Mapa de Riesgos'!$O$14),"")</f>
        <v/>
      </c>
      <c r="R26" s="63" t="str">
        <f>IF(AND('Mapa de Riesgos'!$Y$15="Media",'Mapa de Riesgos'!$AA$15="Menor"),CONCATENATE("R1C",'Mapa de Riesgos'!$O$15),"")</f>
        <v/>
      </c>
      <c r="S26" s="63" t="str">
        <f>IF(AND('Mapa de Riesgos'!$Y$16="Media",'Mapa de Riesgos'!$AA$16="Menor"),CONCATENATE("R1C",'Mapa de Riesgos'!$O$16),"")</f>
        <v/>
      </c>
      <c r="T26" s="63" t="str">
        <f>IF(AND('Mapa de Riesgos'!$Y$17="Media",'Mapa de Riesgos'!$AA$17="Menor"),CONCATENATE("R1C",'Mapa de Riesgos'!$O$17),"")</f>
        <v/>
      </c>
      <c r="U26" s="64" t="str">
        <f>IF(AND('Mapa de Riesgos'!$Y$18="Media",'Mapa de Riesgos'!$AA$18="Menor"),CONCATENATE("R1C",'Mapa de Riesgos'!$O$18),"")</f>
        <v/>
      </c>
      <c r="V26" s="62" t="str">
        <f>IF(AND('Mapa de Riesgos'!$Y$12="Media",'Mapa de Riesgos'!$AA$12="Moderado"),CONCATENATE("R1C",'Mapa de Riesgos'!$O$12),"")</f>
        <v/>
      </c>
      <c r="W26" s="63" t="str">
        <f>IF(AND('Mapa de Riesgos'!$Y$14="Media",'Mapa de Riesgos'!$AA$14="Moderado"),CONCATENATE("R1C",'Mapa de Riesgos'!$O$14),"")</f>
        <v/>
      </c>
      <c r="X26" s="63" t="str">
        <f>IF(AND('Mapa de Riesgos'!$Y$15="Media",'Mapa de Riesgos'!$AA$15="Moderado"),CONCATENATE("R1C",'Mapa de Riesgos'!$O$15),"")</f>
        <v/>
      </c>
      <c r="Y26" s="63" t="str">
        <f>IF(AND('Mapa de Riesgos'!$Y$16="Media",'Mapa de Riesgos'!$AA$16="Moderado"),CONCATENATE("R1C",'Mapa de Riesgos'!$O$16),"")</f>
        <v/>
      </c>
      <c r="Z26" s="63" t="str">
        <f>IF(AND('Mapa de Riesgos'!$Y$17="Media",'Mapa de Riesgos'!$AA$17="Moderado"),CONCATENATE("R1C",'Mapa de Riesgos'!$O$17),"")</f>
        <v/>
      </c>
      <c r="AA26" s="64" t="str">
        <f>IF(AND('Mapa de Riesgos'!$Y$18="Media",'Mapa de Riesgos'!$AA$18="Moderado"),CONCATENATE("R1C",'Mapa de Riesgos'!$O$18),"")</f>
        <v/>
      </c>
      <c r="AB26" s="44" t="str">
        <f>IF(AND('Mapa de Riesgos'!$Y$12="Media",'Mapa de Riesgos'!$AA$12="Mayor"),CONCATENATE("R1C",'Mapa de Riesgos'!$O$12),"")</f>
        <v/>
      </c>
      <c r="AC26" s="45" t="str">
        <f>IF(AND('Mapa de Riesgos'!$Y$14="Media",'Mapa de Riesgos'!$AA$14="Mayor"),CONCATENATE("R1C",'Mapa de Riesgos'!$O$14),"")</f>
        <v/>
      </c>
      <c r="AD26" s="45" t="str">
        <f>IF(AND('Mapa de Riesgos'!$Y$15="Media",'Mapa de Riesgos'!$AA$15="Mayor"),CONCATENATE("R1C",'Mapa de Riesgos'!$O$15),"")</f>
        <v/>
      </c>
      <c r="AE26" s="45" t="str">
        <f>IF(AND('Mapa de Riesgos'!$Y$16="Media",'Mapa de Riesgos'!$AA$16="Mayor"),CONCATENATE("R1C",'Mapa de Riesgos'!$O$16),"")</f>
        <v/>
      </c>
      <c r="AF26" s="45" t="str">
        <f>IF(AND('Mapa de Riesgos'!$Y$17="Media",'Mapa de Riesgos'!$AA$17="Mayor"),CONCATENATE("R1C",'Mapa de Riesgos'!$O$17),"")</f>
        <v/>
      </c>
      <c r="AG26" s="46" t="str">
        <f>IF(AND('Mapa de Riesgos'!$Y$18="Media",'Mapa de Riesgos'!$AA$18="Mayor"),CONCATENATE("R1C",'Mapa de Riesgos'!$O$18),"")</f>
        <v/>
      </c>
      <c r="AH26" s="47" t="str">
        <f>IF(AND('Mapa de Riesgos'!$Y$12="Media",'Mapa de Riesgos'!$AA$12="Catastrófico"),CONCATENATE("R1C",'Mapa de Riesgos'!$O$12),"")</f>
        <v/>
      </c>
      <c r="AI26" s="48" t="str">
        <f>IF(AND('Mapa de Riesgos'!$Y$14="Media",'Mapa de Riesgos'!$AA$14="Catastrófico"),CONCATENATE("R1C",'Mapa de Riesgos'!$O$14),"")</f>
        <v/>
      </c>
      <c r="AJ26" s="48" t="str">
        <f>IF(AND('Mapa de Riesgos'!$Y$15="Media",'Mapa de Riesgos'!$AA$15="Catastrófico"),CONCATENATE("R1C",'Mapa de Riesgos'!$O$15),"")</f>
        <v/>
      </c>
      <c r="AK26" s="48" t="str">
        <f>IF(AND('Mapa de Riesgos'!$Y$16="Media",'Mapa de Riesgos'!$AA$16="Catastrófico"),CONCATENATE("R1C",'Mapa de Riesgos'!$O$16),"")</f>
        <v/>
      </c>
      <c r="AL26" s="48" t="str">
        <f>IF(AND('Mapa de Riesgos'!$Y$17="Media",'Mapa de Riesgos'!$AA$17="Catastrófico"),CONCATENATE("R1C",'Mapa de Riesgos'!$O$17),"")</f>
        <v/>
      </c>
      <c r="AM26" s="49" t="str">
        <f>IF(AND('Mapa de Riesgos'!$Y$18="Media",'Mapa de Riesgos'!$AA$18="Catastrófico"),CONCATENATE("R1C",'Mapa de Riesgos'!$O$18),"")</f>
        <v/>
      </c>
      <c r="AN26" s="81"/>
      <c r="AO26" s="588" t="s">
        <v>170</v>
      </c>
      <c r="AP26" s="589"/>
      <c r="AQ26" s="589"/>
      <c r="AR26" s="589"/>
      <c r="AS26" s="589"/>
      <c r="AT26" s="590"/>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row>
    <row r="27" spans="1:76" ht="15" customHeight="1" x14ac:dyDescent="0.25">
      <c r="A27" s="81"/>
      <c r="B27" s="463"/>
      <c r="C27" s="463"/>
      <c r="D27" s="464"/>
      <c r="E27" s="560"/>
      <c r="F27" s="561"/>
      <c r="G27" s="561"/>
      <c r="H27" s="561"/>
      <c r="I27" s="577"/>
      <c r="J27" s="65" t="str">
        <f>IF(AND('Mapa de Riesgos'!$Y$19="Media",'Mapa de Riesgos'!$AA$19="Leve"),CONCATENATE("R2C",'Mapa de Riesgos'!$O$19),"")</f>
        <v/>
      </c>
      <c r="K27" s="66" t="str">
        <f>IF(AND('Mapa de Riesgos'!$Y$20="Media",'Mapa de Riesgos'!$AA$20="Leve"),CONCATENATE("R2C",'Mapa de Riesgos'!$O$20),"")</f>
        <v/>
      </c>
      <c r="L27" s="66" t="str">
        <f>IF(AND('Mapa de Riesgos'!$Y$21="Media",'Mapa de Riesgos'!$AA$21="Leve"),CONCATENATE("R2C",'Mapa de Riesgos'!$O$21),"")</f>
        <v/>
      </c>
      <c r="M27" s="66" t="str">
        <f>IF(AND('Mapa de Riesgos'!$Y$22="Media",'Mapa de Riesgos'!$AA$22="Leve"),CONCATENATE("R2C",'Mapa de Riesgos'!$O$22),"")</f>
        <v/>
      </c>
      <c r="N27" s="66" t="str">
        <f>IF(AND('Mapa de Riesgos'!$Y$23="Media",'Mapa de Riesgos'!$AA$23="Leve"),CONCATENATE("R2C",'Mapa de Riesgos'!$O$23),"")</f>
        <v/>
      </c>
      <c r="O27" s="67" t="str">
        <f>IF(AND('Mapa de Riesgos'!$Y$24="Media",'Mapa de Riesgos'!$AA$24="Leve"),CONCATENATE("R2C",'Mapa de Riesgos'!$O$24),"")</f>
        <v/>
      </c>
      <c r="P27" s="65" t="str">
        <f>IF(AND('Mapa de Riesgos'!$Y$19="Media",'Mapa de Riesgos'!$AA$19="Menor"),CONCATENATE("R2C",'Mapa de Riesgos'!$O$19),"")</f>
        <v/>
      </c>
      <c r="Q27" s="66" t="str">
        <f>IF(AND('Mapa de Riesgos'!$Y$20="Media",'Mapa de Riesgos'!$AA$20="Menor"),CONCATENATE("R2C",'Mapa de Riesgos'!$O$20),"")</f>
        <v/>
      </c>
      <c r="R27" s="66" t="str">
        <f>IF(AND('Mapa de Riesgos'!$Y$21="Media",'Mapa de Riesgos'!$AA$21="Menor"),CONCATENATE("R2C",'Mapa de Riesgos'!$O$21),"")</f>
        <v/>
      </c>
      <c r="S27" s="66" t="str">
        <f>IF(AND('Mapa de Riesgos'!$Y$22="Media",'Mapa de Riesgos'!$AA$22="Menor"),CONCATENATE("R2C",'Mapa de Riesgos'!$O$22),"")</f>
        <v/>
      </c>
      <c r="T27" s="66" t="str">
        <f>IF(AND('Mapa de Riesgos'!$Y$23="Media",'Mapa de Riesgos'!$AA$23="Menor"),CONCATENATE("R2C",'Mapa de Riesgos'!$O$23),"")</f>
        <v/>
      </c>
      <c r="U27" s="67" t="str">
        <f>IF(AND('Mapa de Riesgos'!$Y$24="Media",'Mapa de Riesgos'!$AA$24="Menor"),CONCATENATE("R2C",'Mapa de Riesgos'!$O$24),"")</f>
        <v/>
      </c>
      <c r="V27" s="65" t="str">
        <f>IF(AND('Mapa de Riesgos'!$Y$19="Media",'Mapa de Riesgos'!$AA$19="Moderado"),CONCATENATE("R2C",'Mapa de Riesgos'!$O$19),"")</f>
        <v/>
      </c>
      <c r="W27" s="66" t="str">
        <f>IF(AND('Mapa de Riesgos'!$Y$20="Media",'Mapa de Riesgos'!$AA$20="Moderado"),CONCATENATE("R2C",'Mapa de Riesgos'!$O$20),"")</f>
        <v/>
      </c>
      <c r="X27" s="66" t="str">
        <f>IF(AND('Mapa de Riesgos'!$Y$21="Media",'Mapa de Riesgos'!$AA$21="Moderado"),CONCATENATE("R2C",'Mapa de Riesgos'!$O$21),"")</f>
        <v/>
      </c>
      <c r="Y27" s="66" t="str">
        <f>IF(AND('Mapa de Riesgos'!$Y$22="Media",'Mapa de Riesgos'!$AA$22="Moderado"),CONCATENATE("R2C",'Mapa de Riesgos'!$O$22),"")</f>
        <v/>
      </c>
      <c r="Z27" s="66" t="str">
        <f>IF(AND('Mapa de Riesgos'!$Y$23="Media",'Mapa de Riesgos'!$AA$23="Moderado"),CONCATENATE("R2C",'Mapa de Riesgos'!$O$23),"")</f>
        <v/>
      </c>
      <c r="AA27" s="67" t="str">
        <f>IF(AND('Mapa de Riesgos'!$Y$24="Media",'Mapa de Riesgos'!$AA$24="Moderado"),CONCATENATE("R2C",'Mapa de Riesgos'!$O$24),"")</f>
        <v/>
      </c>
      <c r="AB27" s="50" t="str">
        <f>IF(AND('Mapa de Riesgos'!$Y$19="Media",'Mapa de Riesgos'!$AA$19="Mayor"),CONCATENATE("R2C",'Mapa de Riesgos'!$O$19),"")</f>
        <v/>
      </c>
      <c r="AC27" s="51" t="str">
        <f>IF(AND('Mapa de Riesgos'!$Y$20="Media",'Mapa de Riesgos'!$AA$20="Mayor"),CONCATENATE("R2C",'Mapa de Riesgos'!$O$20),"")</f>
        <v/>
      </c>
      <c r="AD27" s="51" t="str">
        <f>IF(AND('Mapa de Riesgos'!$Y$21="Media",'Mapa de Riesgos'!$AA$21="Mayor"),CONCATENATE("R2C",'Mapa de Riesgos'!$O$21),"")</f>
        <v/>
      </c>
      <c r="AE27" s="51" t="str">
        <f>IF(AND('Mapa de Riesgos'!$Y$22="Media",'Mapa de Riesgos'!$AA$22="Mayor"),CONCATENATE("R2C",'Mapa de Riesgos'!$O$22),"")</f>
        <v/>
      </c>
      <c r="AF27" s="51" t="str">
        <f>IF(AND('Mapa de Riesgos'!$Y$23="Media",'Mapa de Riesgos'!$AA$23="Mayor"),CONCATENATE("R2C",'Mapa de Riesgos'!$O$23),"")</f>
        <v/>
      </c>
      <c r="AG27" s="52" t="str">
        <f>IF(AND('Mapa de Riesgos'!$Y$24="Media",'Mapa de Riesgos'!$AA$24="Mayor"),CONCATENATE("R2C",'Mapa de Riesgos'!$O$24),"")</f>
        <v/>
      </c>
      <c r="AH27" s="53" t="str">
        <f>IF(AND('Mapa de Riesgos'!$Y$19="Media",'Mapa de Riesgos'!$AA$19="Catastrófico"),CONCATENATE("R2C",'Mapa de Riesgos'!$O$19),"")</f>
        <v/>
      </c>
      <c r="AI27" s="54" t="str">
        <f>IF(AND('Mapa de Riesgos'!$Y$20="Media",'Mapa de Riesgos'!$AA$20="Catastrófico"),CONCATENATE("R2C",'Mapa de Riesgos'!$O$20),"")</f>
        <v/>
      </c>
      <c r="AJ27" s="54" t="str">
        <f>IF(AND('Mapa de Riesgos'!$Y$21="Media",'Mapa de Riesgos'!$AA$21="Catastrófico"),CONCATENATE("R2C",'Mapa de Riesgos'!$O$21),"")</f>
        <v/>
      </c>
      <c r="AK27" s="54" t="str">
        <f>IF(AND('Mapa de Riesgos'!$Y$22="Media",'Mapa de Riesgos'!$AA$22="Catastrófico"),CONCATENATE("R2C",'Mapa de Riesgos'!$O$22),"")</f>
        <v/>
      </c>
      <c r="AL27" s="54" t="str">
        <f>IF(AND('Mapa de Riesgos'!$Y$23="Media",'Mapa de Riesgos'!$AA$23="Catastrófico"),CONCATENATE("R2C",'Mapa de Riesgos'!$O$23),"")</f>
        <v/>
      </c>
      <c r="AM27" s="55" t="str">
        <f>IF(AND('Mapa de Riesgos'!$Y$24="Media",'Mapa de Riesgos'!$AA$24="Catastrófico"),CONCATENATE("R2C",'Mapa de Riesgos'!$O$24),"")</f>
        <v/>
      </c>
      <c r="AN27" s="81"/>
      <c r="AO27" s="591"/>
      <c r="AP27" s="592"/>
      <c r="AQ27" s="592"/>
      <c r="AR27" s="592"/>
      <c r="AS27" s="592"/>
      <c r="AT27" s="593"/>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row>
    <row r="28" spans="1:76" ht="15" customHeight="1" x14ac:dyDescent="0.25">
      <c r="A28" s="81"/>
      <c r="B28" s="463"/>
      <c r="C28" s="463"/>
      <c r="D28" s="464"/>
      <c r="E28" s="562"/>
      <c r="F28" s="561"/>
      <c r="G28" s="561"/>
      <c r="H28" s="561"/>
      <c r="I28" s="577"/>
      <c r="J28" s="65" t="str">
        <f>IF(AND('Mapa de Riesgos'!$Y$25="Media",'Mapa de Riesgos'!$AA$25="Leve"),CONCATENATE("R3C",'Mapa de Riesgos'!$O$25),"")</f>
        <v/>
      </c>
      <c r="K28" s="66" t="str">
        <f>IF(AND('Mapa de Riesgos'!$Y$26="Media",'Mapa de Riesgos'!$AA$26="Leve"),CONCATENATE("R3C",'Mapa de Riesgos'!$O$26),"")</f>
        <v/>
      </c>
      <c r="L28" s="66" t="str">
        <f>IF(AND('Mapa de Riesgos'!$Y$27="Media",'Mapa de Riesgos'!$AA$27="Leve"),CONCATENATE("R3C",'Mapa de Riesgos'!$O$27),"")</f>
        <v/>
      </c>
      <c r="M28" s="66" t="str">
        <f>IF(AND('Mapa de Riesgos'!$Y$28="Media",'Mapa de Riesgos'!$AA$28="Leve"),CONCATENATE("R3C",'Mapa de Riesgos'!$O$28),"")</f>
        <v/>
      </c>
      <c r="N28" s="66" t="str">
        <f>IF(AND('Mapa de Riesgos'!$Y$29="Media",'Mapa de Riesgos'!$AA$29="Leve"),CONCATENATE("R3C",'Mapa de Riesgos'!$O$29),"")</f>
        <v/>
      </c>
      <c r="O28" s="67" t="str">
        <f>IF(AND('Mapa de Riesgos'!$Y$30="Media",'Mapa de Riesgos'!$AA$30="Leve"),CONCATENATE("R3C",'Mapa de Riesgos'!$O$30),"")</f>
        <v/>
      </c>
      <c r="P28" s="65" t="str">
        <f>IF(AND('Mapa de Riesgos'!$Y$25="Media",'Mapa de Riesgos'!$AA$25="Menor"),CONCATENATE("R3C",'Mapa de Riesgos'!$O$25),"")</f>
        <v/>
      </c>
      <c r="Q28" s="66" t="str">
        <f>IF(AND('Mapa de Riesgos'!$Y$26="Media",'Mapa de Riesgos'!$AA$26="Menor"),CONCATENATE("R3C",'Mapa de Riesgos'!$O$26),"")</f>
        <v/>
      </c>
      <c r="R28" s="66" t="str">
        <f>IF(AND('Mapa de Riesgos'!$Y$27="Media",'Mapa de Riesgos'!$AA$27="Menor"),CONCATENATE("R3C",'Mapa de Riesgos'!$O$27),"")</f>
        <v/>
      </c>
      <c r="S28" s="66" t="str">
        <f>IF(AND('Mapa de Riesgos'!$Y$28="Media",'Mapa de Riesgos'!$AA$28="Menor"),CONCATENATE("R3C",'Mapa de Riesgos'!$O$28),"")</f>
        <v/>
      </c>
      <c r="T28" s="66" t="str">
        <f>IF(AND('Mapa de Riesgos'!$Y$29="Media",'Mapa de Riesgos'!$AA$29="Menor"),CONCATENATE("R3C",'Mapa de Riesgos'!$O$29),"")</f>
        <v/>
      </c>
      <c r="U28" s="67" t="str">
        <f>IF(AND('Mapa de Riesgos'!$Y$30="Media",'Mapa de Riesgos'!$AA$30="Menor"),CONCATENATE("R3C",'Mapa de Riesgos'!$O$30),"")</f>
        <v/>
      </c>
      <c r="V28" s="65" t="str">
        <f>IF(AND('Mapa de Riesgos'!$Y$25="Media",'Mapa de Riesgos'!$AA$25="Moderado"),CONCATENATE("R3C",'Mapa de Riesgos'!$O$25),"")</f>
        <v/>
      </c>
      <c r="W28" s="66" t="str">
        <f>IF(AND('Mapa de Riesgos'!$Y$26="Media",'Mapa de Riesgos'!$AA$26="Moderado"),CONCATENATE("R3C",'Mapa de Riesgos'!$O$26),"")</f>
        <v/>
      </c>
      <c r="X28" s="66" t="str">
        <f>IF(AND('Mapa de Riesgos'!$Y$27="Media",'Mapa de Riesgos'!$AA$27="Moderado"),CONCATENATE("R3C",'Mapa de Riesgos'!$O$27),"")</f>
        <v/>
      </c>
      <c r="Y28" s="66" t="str">
        <f>IF(AND('Mapa de Riesgos'!$Y$28="Media",'Mapa de Riesgos'!$AA$28="Moderado"),CONCATENATE("R3C",'Mapa de Riesgos'!$O$28),"")</f>
        <v/>
      </c>
      <c r="Z28" s="66" t="str">
        <f>IF(AND('Mapa de Riesgos'!$Y$29="Media",'Mapa de Riesgos'!$AA$29="Moderado"),CONCATENATE("R3C",'Mapa de Riesgos'!$O$29),"")</f>
        <v/>
      </c>
      <c r="AA28" s="67" t="str">
        <f>IF(AND('Mapa de Riesgos'!$Y$30="Media",'Mapa de Riesgos'!$AA$30="Moderado"),CONCATENATE("R3C",'Mapa de Riesgos'!$O$30),"")</f>
        <v/>
      </c>
      <c r="AB28" s="50" t="str">
        <f>IF(AND('Mapa de Riesgos'!$Y$25="Media",'Mapa de Riesgos'!$AA$25="Mayor"),CONCATENATE("R3C",'Mapa de Riesgos'!$O$25),"")</f>
        <v/>
      </c>
      <c r="AC28" s="51" t="str">
        <f>IF(AND('Mapa de Riesgos'!$Y$26="Media",'Mapa de Riesgos'!$AA$26="Mayor"),CONCATENATE("R3C",'Mapa de Riesgos'!$O$26),"")</f>
        <v/>
      </c>
      <c r="AD28" s="51" t="str">
        <f>IF(AND('Mapa de Riesgos'!$Y$27="Media",'Mapa de Riesgos'!$AA$27="Mayor"),CONCATENATE("R3C",'Mapa de Riesgos'!$O$27),"")</f>
        <v/>
      </c>
      <c r="AE28" s="51" t="str">
        <f>IF(AND('Mapa de Riesgos'!$Y$28="Media",'Mapa de Riesgos'!$AA$28="Mayor"),CONCATENATE("R3C",'Mapa de Riesgos'!$O$28),"")</f>
        <v/>
      </c>
      <c r="AF28" s="51" t="str">
        <f>IF(AND('Mapa de Riesgos'!$Y$29="Media",'Mapa de Riesgos'!$AA$29="Mayor"),CONCATENATE("R3C",'Mapa de Riesgos'!$O$29),"")</f>
        <v/>
      </c>
      <c r="AG28" s="52" t="str">
        <f>IF(AND('Mapa de Riesgos'!$Y$30="Media",'Mapa de Riesgos'!$AA$30="Mayor"),CONCATENATE("R3C",'Mapa de Riesgos'!$O$30),"")</f>
        <v/>
      </c>
      <c r="AH28" s="53" t="str">
        <f>IF(AND('Mapa de Riesgos'!$Y$25="Media",'Mapa de Riesgos'!$AA$25="Catastrófico"),CONCATENATE("R3C",'Mapa de Riesgos'!$O$25),"")</f>
        <v/>
      </c>
      <c r="AI28" s="54" t="str">
        <f>IF(AND('Mapa de Riesgos'!$Y$26="Media",'Mapa de Riesgos'!$AA$26="Catastrófico"),CONCATENATE("R3C",'Mapa de Riesgos'!$O$26),"")</f>
        <v/>
      </c>
      <c r="AJ28" s="54" t="str">
        <f>IF(AND('Mapa de Riesgos'!$Y$27="Media",'Mapa de Riesgos'!$AA$27="Catastrófico"),CONCATENATE("R3C",'Mapa de Riesgos'!$O$27),"")</f>
        <v/>
      </c>
      <c r="AK28" s="54" t="str">
        <f>IF(AND('Mapa de Riesgos'!$Y$28="Media",'Mapa de Riesgos'!$AA$28="Catastrófico"),CONCATENATE("R3C",'Mapa de Riesgos'!$O$28),"")</f>
        <v/>
      </c>
      <c r="AL28" s="54" t="str">
        <f>IF(AND('Mapa de Riesgos'!$Y$29="Media",'Mapa de Riesgos'!$AA$29="Catastrófico"),CONCATENATE("R3C",'Mapa de Riesgos'!$O$29),"")</f>
        <v/>
      </c>
      <c r="AM28" s="55" t="str">
        <f>IF(AND('Mapa de Riesgos'!$Y$30="Media",'Mapa de Riesgos'!$AA$30="Catastrófico"),CONCATENATE("R3C",'Mapa de Riesgos'!$O$30),"")</f>
        <v/>
      </c>
      <c r="AN28" s="81"/>
      <c r="AO28" s="591"/>
      <c r="AP28" s="592"/>
      <c r="AQ28" s="592"/>
      <c r="AR28" s="592"/>
      <c r="AS28" s="592"/>
      <c r="AT28" s="593"/>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row>
    <row r="29" spans="1:76" ht="15" customHeight="1" x14ac:dyDescent="0.25">
      <c r="A29" s="81"/>
      <c r="B29" s="463"/>
      <c r="C29" s="463"/>
      <c r="D29" s="464"/>
      <c r="E29" s="562"/>
      <c r="F29" s="561"/>
      <c r="G29" s="561"/>
      <c r="H29" s="561"/>
      <c r="I29" s="577"/>
      <c r="J29" s="65" t="str">
        <f>IF(AND('Mapa de Riesgos'!$Y$31="Media",'Mapa de Riesgos'!$AA$31="Leve"),CONCATENATE("R4C",'Mapa de Riesgos'!$O$31),"")</f>
        <v/>
      </c>
      <c r="K29" s="66" t="str">
        <f>IF(AND('Mapa de Riesgos'!$Y$32="Media",'Mapa de Riesgos'!$AA$32="Leve"),CONCATENATE("R4C",'Mapa de Riesgos'!$O$32),"")</f>
        <v/>
      </c>
      <c r="L29" s="66" t="str">
        <f>IF(AND('Mapa de Riesgos'!$Y$33="Media",'Mapa de Riesgos'!$AA$33="Leve"),CONCATENATE("R4C",'Mapa de Riesgos'!$O$33),"")</f>
        <v/>
      </c>
      <c r="M29" s="66" t="str">
        <f>IF(AND('Mapa de Riesgos'!$Y$34="Media",'Mapa de Riesgos'!$AA$34="Leve"),CONCATENATE("R4C",'Mapa de Riesgos'!$O$34),"")</f>
        <v/>
      </c>
      <c r="N29" s="66" t="str">
        <f>IF(AND('Mapa de Riesgos'!$Y$35="Media",'Mapa de Riesgos'!$AA$35="Leve"),CONCATENATE("R4C",'Mapa de Riesgos'!$O$35),"")</f>
        <v/>
      </c>
      <c r="O29" s="67" t="str">
        <f>IF(AND('Mapa de Riesgos'!$Y$36="Media",'Mapa de Riesgos'!$AA$36="Leve"),CONCATENATE("R4C",'Mapa de Riesgos'!$O$36),"")</f>
        <v/>
      </c>
      <c r="P29" s="65" t="str">
        <f>IF(AND('Mapa de Riesgos'!$Y$31="Media",'Mapa de Riesgos'!$AA$31="Menor"),CONCATENATE("R4C",'Mapa de Riesgos'!$O$31),"")</f>
        <v/>
      </c>
      <c r="Q29" s="66" t="str">
        <f>IF(AND('Mapa de Riesgos'!$Y$32="Media",'Mapa de Riesgos'!$AA$32="Menor"),CONCATENATE("R4C",'Mapa de Riesgos'!$O$32),"")</f>
        <v/>
      </c>
      <c r="R29" s="66" t="str">
        <f>IF(AND('Mapa de Riesgos'!$Y$33="Media",'Mapa de Riesgos'!$AA$33="Menor"),CONCATENATE("R4C",'Mapa de Riesgos'!$O$33),"")</f>
        <v/>
      </c>
      <c r="S29" s="66" t="str">
        <f>IF(AND('Mapa de Riesgos'!$Y$34="Media",'Mapa de Riesgos'!$AA$34="Menor"),CONCATENATE("R4C",'Mapa de Riesgos'!$O$34),"")</f>
        <v/>
      </c>
      <c r="T29" s="66" t="str">
        <f>IF(AND('Mapa de Riesgos'!$Y$35="Media",'Mapa de Riesgos'!$AA$35="Menor"),CONCATENATE("R4C",'Mapa de Riesgos'!$O$35),"")</f>
        <v/>
      </c>
      <c r="U29" s="67" t="str">
        <f>IF(AND('Mapa de Riesgos'!$Y$36="Media",'Mapa de Riesgos'!$AA$36="Menor"),CONCATENATE("R4C",'Mapa de Riesgos'!$O$36),"")</f>
        <v/>
      </c>
      <c r="V29" s="65" t="str">
        <f>IF(AND('Mapa de Riesgos'!$Y$31="Media",'Mapa de Riesgos'!$AA$31="Moderado"),CONCATENATE("R4C",'Mapa de Riesgos'!$O$31),"")</f>
        <v/>
      </c>
      <c r="W29" s="66" t="str">
        <f>IF(AND('Mapa de Riesgos'!$Y$32="Media",'Mapa de Riesgos'!$AA$32="Moderado"),CONCATENATE("R4C",'Mapa de Riesgos'!$O$32),"")</f>
        <v/>
      </c>
      <c r="X29" s="66" t="str">
        <f>IF(AND('Mapa de Riesgos'!$Y$33="Media",'Mapa de Riesgos'!$AA$33="Moderado"),CONCATENATE("R4C",'Mapa de Riesgos'!$O$33),"")</f>
        <v/>
      </c>
      <c r="Y29" s="66" t="str">
        <f>IF(AND('Mapa de Riesgos'!$Y$34="Media",'Mapa de Riesgos'!$AA$34="Moderado"),CONCATENATE("R4C",'Mapa de Riesgos'!$O$34),"")</f>
        <v/>
      </c>
      <c r="Z29" s="66" t="str">
        <f>IF(AND('Mapa de Riesgos'!$Y$35="Media",'Mapa de Riesgos'!$AA$35="Moderado"),CONCATENATE("R4C",'Mapa de Riesgos'!$O$35),"")</f>
        <v/>
      </c>
      <c r="AA29" s="67" t="str">
        <f>IF(AND('Mapa de Riesgos'!$Y$36="Media",'Mapa de Riesgos'!$AA$36="Moderado"),CONCATENATE("R4C",'Mapa de Riesgos'!$O$36),"")</f>
        <v/>
      </c>
      <c r="AB29" s="50" t="str">
        <f>IF(AND('Mapa de Riesgos'!$Y$31="Media",'Mapa de Riesgos'!$AA$31="Mayor"),CONCATENATE("R4C",'Mapa de Riesgos'!$O$31),"")</f>
        <v/>
      </c>
      <c r="AC29" s="51" t="str">
        <f>IF(AND('Mapa de Riesgos'!$Y$32="Media",'Mapa de Riesgos'!$AA$32="Mayor"),CONCATENATE("R4C",'Mapa de Riesgos'!$O$32),"")</f>
        <v/>
      </c>
      <c r="AD29" s="51" t="str">
        <f>IF(AND('Mapa de Riesgos'!$Y$33="Media",'Mapa de Riesgos'!$AA$33="Mayor"),CONCATENATE("R4C",'Mapa de Riesgos'!$O$33),"")</f>
        <v/>
      </c>
      <c r="AE29" s="51" t="str">
        <f>IF(AND('Mapa de Riesgos'!$Y$34="Media",'Mapa de Riesgos'!$AA$34="Mayor"),CONCATENATE("R4C",'Mapa de Riesgos'!$O$34),"")</f>
        <v/>
      </c>
      <c r="AF29" s="51" t="str">
        <f>IF(AND('Mapa de Riesgos'!$Y$35="Media",'Mapa de Riesgos'!$AA$35="Mayor"),CONCATENATE("R4C",'Mapa de Riesgos'!$O$35),"")</f>
        <v/>
      </c>
      <c r="AG29" s="52" t="str">
        <f>IF(AND('Mapa de Riesgos'!$Y$36="Media",'Mapa de Riesgos'!$AA$36="Mayor"),CONCATENATE("R4C",'Mapa de Riesgos'!$O$36),"")</f>
        <v/>
      </c>
      <c r="AH29" s="53" t="str">
        <f>IF(AND('Mapa de Riesgos'!$Y$31="Media",'Mapa de Riesgos'!$AA$31="Catastrófico"),CONCATENATE("R4C",'Mapa de Riesgos'!$O$31),"")</f>
        <v/>
      </c>
      <c r="AI29" s="54" t="str">
        <f>IF(AND('Mapa de Riesgos'!$Y$32="Media",'Mapa de Riesgos'!$AA$32="Catastrófico"),CONCATENATE("R4C",'Mapa de Riesgos'!$O$32),"")</f>
        <v/>
      </c>
      <c r="AJ29" s="54" t="str">
        <f>IF(AND('Mapa de Riesgos'!$Y$33="Media",'Mapa de Riesgos'!$AA$33="Catastrófico"),CONCATENATE("R4C",'Mapa de Riesgos'!$O$33),"")</f>
        <v/>
      </c>
      <c r="AK29" s="54" t="str">
        <f>IF(AND('Mapa de Riesgos'!$Y$34="Media",'Mapa de Riesgos'!$AA$34="Catastrófico"),CONCATENATE("R4C",'Mapa de Riesgos'!$O$34),"")</f>
        <v/>
      </c>
      <c r="AL29" s="54" t="str">
        <f>IF(AND('Mapa de Riesgos'!$Y$35="Media",'Mapa de Riesgos'!$AA$35="Catastrófico"),CONCATENATE("R4C",'Mapa de Riesgos'!$O$35),"")</f>
        <v/>
      </c>
      <c r="AM29" s="55" t="str">
        <f>IF(AND('Mapa de Riesgos'!$Y$36="Media",'Mapa de Riesgos'!$AA$36="Catastrófico"),CONCATENATE("R4C",'Mapa de Riesgos'!$O$36),"")</f>
        <v/>
      </c>
      <c r="AN29" s="81"/>
      <c r="AO29" s="591"/>
      <c r="AP29" s="592"/>
      <c r="AQ29" s="592"/>
      <c r="AR29" s="592"/>
      <c r="AS29" s="592"/>
      <c r="AT29" s="593"/>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row>
    <row r="30" spans="1:76" ht="15" customHeight="1" x14ac:dyDescent="0.25">
      <c r="A30" s="81"/>
      <c r="B30" s="463"/>
      <c r="C30" s="463"/>
      <c r="D30" s="464"/>
      <c r="E30" s="562"/>
      <c r="F30" s="561"/>
      <c r="G30" s="561"/>
      <c r="H30" s="561"/>
      <c r="I30" s="577"/>
      <c r="J30" s="65" t="str">
        <f>IF(AND('Mapa de Riesgos'!$Y$37="Media",'Mapa de Riesgos'!$AA$37="Leve"),CONCATENATE("R5C",'Mapa de Riesgos'!$O$37),"")</f>
        <v/>
      </c>
      <c r="K30" s="66" t="str">
        <f>IF(AND('Mapa de Riesgos'!$Y$38="Media",'Mapa de Riesgos'!$AA$38="Leve"),CONCATENATE("R5C",'Mapa de Riesgos'!$O$38),"")</f>
        <v/>
      </c>
      <c r="L30" s="66" t="str">
        <f>IF(AND('Mapa de Riesgos'!$Y$39="Media",'Mapa de Riesgos'!$AA$39="Leve"),CONCATENATE("R5C",'Mapa de Riesgos'!$O$39),"")</f>
        <v/>
      </c>
      <c r="M30" s="66" t="str">
        <f>IF(AND('Mapa de Riesgos'!$Y$40="Media",'Mapa de Riesgos'!$AA$40="Leve"),CONCATENATE("R5C",'Mapa de Riesgos'!$O$40),"")</f>
        <v/>
      </c>
      <c r="N30" s="66" t="str">
        <f>IF(AND('Mapa de Riesgos'!$Y$41="Media",'Mapa de Riesgos'!$AA$41="Leve"),CONCATENATE("R5C",'Mapa de Riesgos'!$O$41),"")</f>
        <v/>
      </c>
      <c r="O30" s="67" t="str">
        <f>IF(AND('Mapa de Riesgos'!$Y$42="Media",'Mapa de Riesgos'!$AA$42="Leve"),CONCATENATE("R5C",'Mapa de Riesgos'!$O$42),"")</f>
        <v/>
      </c>
      <c r="P30" s="65" t="str">
        <f>IF(AND('Mapa de Riesgos'!$Y$37="Media",'Mapa de Riesgos'!$AA$37="Menor"),CONCATENATE("R5C",'Mapa de Riesgos'!$O$37),"")</f>
        <v/>
      </c>
      <c r="Q30" s="66" t="str">
        <f>IF(AND('Mapa de Riesgos'!$Y$38="Media",'Mapa de Riesgos'!$AA$38="Menor"),CONCATENATE("R5C",'Mapa de Riesgos'!$O$38),"")</f>
        <v/>
      </c>
      <c r="R30" s="66" t="str">
        <f>IF(AND('Mapa de Riesgos'!$Y$39="Media",'Mapa de Riesgos'!$AA$39="Menor"),CONCATENATE("R5C",'Mapa de Riesgos'!$O$39),"")</f>
        <v/>
      </c>
      <c r="S30" s="66" t="str">
        <f>IF(AND('Mapa de Riesgos'!$Y$40="Media",'Mapa de Riesgos'!$AA$40="Menor"),CONCATENATE("R5C",'Mapa de Riesgos'!$O$40),"")</f>
        <v/>
      </c>
      <c r="T30" s="66" t="str">
        <f>IF(AND('Mapa de Riesgos'!$Y$41="Media",'Mapa de Riesgos'!$AA$41="Menor"),CONCATENATE("R5C",'Mapa de Riesgos'!$O$41),"")</f>
        <v/>
      </c>
      <c r="U30" s="67" t="str">
        <f>IF(AND('Mapa de Riesgos'!$Y$42="Media",'Mapa de Riesgos'!$AA$42="Menor"),CONCATENATE("R5C",'Mapa de Riesgos'!$O$42),"")</f>
        <v/>
      </c>
      <c r="V30" s="65" t="str">
        <f>IF(AND('Mapa de Riesgos'!$Y$37="Media",'Mapa de Riesgos'!$AA$37="Moderado"),CONCATENATE("R5C",'Mapa de Riesgos'!$O$37),"")</f>
        <v/>
      </c>
      <c r="W30" s="66" t="str">
        <f>IF(AND('Mapa de Riesgos'!$Y$38="Media",'Mapa de Riesgos'!$AA$38="Moderado"),CONCATENATE("R5C",'Mapa de Riesgos'!$O$38),"")</f>
        <v/>
      </c>
      <c r="X30" s="66" t="str">
        <f>IF(AND('Mapa de Riesgos'!$Y$39="Media",'Mapa de Riesgos'!$AA$39="Moderado"),CONCATENATE("R5C",'Mapa de Riesgos'!$O$39),"")</f>
        <v/>
      </c>
      <c r="Y30" s="66" t="str">
        <f>IF(AND('Mapa de Riesgos'!$Y$40="Media",'Mapa de Riesgos'!$AA$40="Moderado"),CONCATENATE("R5C",'Mapa de Riesgos'!$O$40),"")</f>
        <v/>
      </c>
      <c r="Z30" s="66" t="str">
        <f>IF(AND('Mapa de Riesgos'!$Y$41="Media",'Mapa de Riesgos'!$AA$41="Moderado"),CONCATENATE("R5C",'Mapa de Riesgos'!$O$41),"")</f>
        <v/>
      </c>
      <c r="AA30" s="67" t="str">
        <f>IF(AND('Mapa de Riesgos'!$Y$42="Media",'Mapa de Riesgos'!$AA$42="Moderado"),CONCATENATE("R5C",'Mapa de Riesgos'!$O$42),"")</f>
        <v/>
      </c>
      <c r="AB30" s="50" t="str">
        <f>IF(AND('Mapa de Riesgos'!$Y$37="Media",'Mapa de Riesgos'!$AA$37="Mayor"),CONCATENATE("R5C",'Mapa de Riesgos'!$O$37),"")</f>
        <v/>
      </c>
      <c r="AC30" s="51" t="str">
        <f>IF(AND('Mapa de Riesgos'!$Y$38="Media",'Mapa de Riesgos'!$AA$38="Mayor"),CONCATENATE("R5C",'Mapa de Riesgos'!$O$38),"")</f>
        <v/>
      </c>
      <c r="AD30" s="51" t="str">
        <f>IF(AND('Mapa de Riesgos'!$Y$39="Media",'Mapa de Riesgos'!$AA$39="Mayor"),CONCATENATE("R5C",'Mapa de Riesgos'!$O$39),"")</f>
        <v/>
      </c>
      <c r="AE30" s="51" t="str">
        <f>IF(AND('Mapa de Riesgos'!$Y$40="Media",'Mapa de Riesgos'!$AA$40="Mayor"),CONCATENATE("R5C",'Mapa de Riesgos'!$O$40),"")</f>
        <v/>
      </c>
      <c r="AF30" s="51" t="str">
        <f>IF(AND('Mapa de Riesgos'!$Y$41="Media",'Mapa de Riesgos'!$AA$41="Mayor"),CONCATENATE("R5C",'Mapa de Riesgos'!$O$41),"")</f>
        <v/>
      </c>
      <c r="AG30" s="52" t="str">
        <f>IF(AND('Mapa de Riesgos'!$Y$42="Media",'Mapa de Riesgos'!$AA$42="Mayor"),CONCATENATE("R5C",'Mapa de Riesgos'!$O$42),"")</f>
        <v/>
      </c>
      <c r="AH30" s="53" t="str">
        <f>IF(AND('Mapa de Riesgos'!$Y$37="Media",'Mapa de Riesgos'!$AA$37="Catastrófico"),CONCATENATE("R5C",'Mapa de Riesgos'!$O$37),"")</f>
        <v/>
      </c>
      <c r="AI30" s="54" t="str">
        <f>IF(AND('Mapa de Riesgos'!$Y$38="Media",'Mapa de Riesgos'!$AA$38="Catastrófico"),CONCATENATE("R5C",'Mapa de Riesgos'!$O$38),"")</f>
        <v/>
      </c>
      <c r="AJ30" s="54" t="str">
        <f>IF(AND('Mapa de Riesgos'!$Y$39="Media",'Mapa de Riesgos'!$AA$39="Catastrófico"),CONCATENATE("R5C",'Mapa de Riesgos'!$O$39),"")</f>
        <v/>
      </c>
      <c r="AK30" s="54" t="str">
        <f>IF(AND('Mapa de Riesgos'!$Y$40="Media",'Mapa de Riesgos'!$AA$40="Catastrófico"),CONCATENATE("R5C",'Mapa de Riesgos'!$O$40),"")</f>
        <v/>
      </c>
      <c r="AL30" s="54" t="str">
        <f>IF(AND('Mapa de Riesgos'!$Y$41="Media",'Mapa de Riesgos'!$AA$41="Catastrófico"),CONCATENATE("R5C",'Mapa de Riesgos'!$O$41),"")</f>
        <v/>
      </c>
      <c r="AM30" s="55" t="str">
        <f>IF(AND('Mapa de Riesgos'!$Y$42="Media",'Mapa de Riesgos'!$AA$42="Catastrófico"),CONCATENATE("R5C",'Mapa de Riesgos'!$O$42),"")</f>
        <v/>
      </c>
      <c r="AN30" s="81"/>
      <c r="AO30" s="591"/>
      <c r="AP30" s="592"/>
      <c r="AQ30" s="592"/>
      <c r="AR30" s="592"/>
      <c r="AS30" s="592"/>
      <c r="AT30" s="593"/>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row>
    <row r="31" spans="1:76" ht="15" customHeight="1" x14ac:dyDescent="0.25">
      <c r="A31" s="81"/>
      <c r="B31" s="463"/>
      <c r="C31" s="463"/>
      <c r="D31" s="464"/>
      <c r="E31" s="562"/>
      <c r="F31" s="561"/>
      <c r="G31" s="561"/>
      <c r="H31" s="561"/>
      <c r="I31" s="577"/>
      <c r="J31" s="65" t="str">
        <f>IF(AND('Mapa de Riesgos'!$Y$43="Media",'Mapa de Riesgos'!$AA$43="Leve"),CONCATENATE("R6C",'Mapa de Riesgos'!$O$43),"")</f>
        <v/>
      </c>
      <c r="K31" s="66" t="str">
        <f>IF(AND('Mapa de Riesgos'!$Y$44="Media",'Mapa de Riesgos'!$AA$44="Leve"),CONCATENATE("R6C",'Mapa de Riesgos'!$O$44),"")</f>
        <v/>
      </c>
      <c r="L31" s="66" t="str">
        <f>IF(AND('Mapa de Riesgos'!$Y$45="Media",'Mapa de Riesgos'!$AA$45="Leve"),CONCATENATE("R6C",'Mapa de Riesgos'!$O$45),"")</f>
        <v/>
      </c>
      <c r="M31" s="66" t="str">
        <f>IF(AND('Mapa de Riesgos'!$Y$46="Media",'Mapa de Riesgos'!$AA$46="Leve"),CONCATENATE("R6C",'Mapa de Riesgos'!$O$46),"")</f>
        <v/>
      </c>
      <c r="N31" s="66" t="str">
        <f>IF(AND('Mapa de Riesgos'!$Y$47="Media",'Mapa de Riesgos'!$AA$47="Leve"),CONCATENATE("R6C",'Mapa de Riesgos'!$O$47),"")</f>
        <v/>
      </c>
      <c r="O31" s="67" t="str">
        <f>IF(AND('Mapa de Riesgos'!$Y$48="Media",'Mapa de Riesgos'!$AA$48="Leve"),CONCATENATE("R6C",'Mapa de Riesgos'!$O$48),"")</f>
        <v/>
      </c>
      <c r="P31" s="65" t="str">
        <f>IF(AND('Mapa de Riesgos'!$Y$43="Media",'Mapa de Riesgos'!$AA$43="Menor"),CONCATENATE("R6C",'Mapa de Riesgos'!$O$43),"")</f>
        <v/>
      </c>
      <c r="Q31" s="66" t="str">
        <f>IF(AND('Mapa de Riesgos'!$Y$44="Media",'Mapa de Riesgos'!$AA$44="Menor"),CONCATENATE("R6C",'Mapa de Riesgos'!$O$44),"")</f>
        <v/>
      </c>
      <c r="R31" s="66" t="str">
        <f>IF(AND('Mapa de Riesgos'!$Y$45="Media",'Mapa de Riesgos'!$AA$45="Menor"),CONCATENATE("R6C",'Mapa de Riesgos'!$O$45),"")</f>
        <v/>
      </c>
      <c r="S31" s="66" t="str">
        <f>IF(AND('Mapa de Riesgos'!$Y$46="Media",'Mapa de Riesgos'!$AA$46="Menor"),CONCATENATE("R6C",'Mapa de Riesgos'!$O$46),"")</f>
        <v/>
      </c>
      <c r="T31" s="66" t="str">
        <f>IF(AND('Mapa de Riesgos'!$Y$47="Media",'Mapa de Riesgos'!$AA$47="Menor"),CONCATENATE("R6C",'Mapa de Riesgos'!$O$47),"")</f>
        <v/>
      </c>
      <c r="U31" s="67" t="str">
        <f>IF(AND('Mapa de Riesgos'!$Y$48="Media",'Mapa de Riesgos'!$AA$48="Menor"),CONCATENATE("R6C",'Mapa de Riesgos'!$O$48),"")</f>
        <v/>
      </c>
      <c r="V31" s="65" t="str">
        <f>IF(AND('Mapa de Riesgos'!$Y$43="Media",'Mapa de Riesgos'!$AA$43="Moderado"),CONCATENATE("R6C",'Mapa de Riesgos'!$O$43),"")</f>
        <v/>
      </c>
      <c r="W31" s="66" t="str">
        <f>IF(AND('Mapa de Riesgos'!$Y$44="Media",'Mapa de Riesgos'!$AA$44="Moderado"),CONCATENATE("R6C",'Mapa de Riesgos'!$O$44),"")</f>
        <v/>
      </c>
      <c r="X31" s="66" t="str">
        <f>IF(AND('Mapa de Riesgos'!$Y$45="Media",'Mapa de Riesgos'!$AA$45="Moderado"),CONCATENATE("R6C",'Mapa de Riesgos'!$O$45),"")</f>
        <v/>
      </c>
      <c r="Y31" s="66" t="str">
        <f>IF(AND('Mapa de Riesgos'!$Y$46="Media",'Mapa de Riesgos'!$AA$46="Moderado"),CONCATENATE("R6C",'Mapa de Riesgos'!$O$46),"")</f>
        <v/>
      </c>
      <c r="Z31" s="66" t="str">
        <f>IF(AND('Mapa de Riesgos'!$Y$47="Media",'Mapa de Riesgos'!$AA$47="Moderado"),CONCATENATE("R6C",'Mapa de Riesgos'!$O$47),"")</f>
        <v/>
      </c>
      <c r="AA31" s="67" t="str">
        <f>IF(AND('Mapa de Riesgos'!$Y$48="Media",'Mapa de Riesgos'!$AA$48="Moderado"),CONCATENATE("R6C",'Mapa de Riesgos'!$O$48),"")</f>
        <v/>
      </c>
      <c r="AB31" s="50" t="str">
        <f>IF(AND('Mapa de Riesgos'!$Y$43="Media",'Mapa de Riesgos'!$AA$43="Mayor"),CONCATENATE("R6C",'Mapa de Riesgos'!$O$43),"")</f>
        <v/>
      </c>
      <c r="AC31" s="51" t="str">
        <f>IF(AND('Mapa de Riesgos'!$Y$44="Media",'Mapa de Riesgos'!$AA$44="Mayor"),CONCATENATE("R6C",'Mapa de Riesgos'!$O$44),"")</f>
        <v/>
      </c>
      <c r="AD31" s="51" t="str">
        <f>IF(AND('Mapa de Riesgos'!$Y$45="Media",'Mapa de Riesgos'!$AA$45="Mayor"),CONCATENATE("R6C",'Mapa de Riesgos'!$O$45),"")</f>
        <v/>
      </c>
      <c r="AE31" s="51" t="str">
        <f>IF(AND('Mapa de Riesgos'!$Y$46="Media",'Mapa de Riesgos'!$AA$46="Mayor"),CONCATENATE("R6C",'Mapa de Riesgos'!$O$46),"")</f>
        <v/>
      </c>
      <c r="AF31" s="51" t="str">
        <f>IF(AND('Mapa de Riesgos'!$Y$47="Media",'Mapa de Riesgos'!$AA$47="Mayor"),CONCATENATE("R6C",'Mapa de Riesgos'!$O$47),"")</f>
        <v/>
      </c>
      <c r="AG31" s="52" t="str">
        <f>IF(AND('Mapa de Riesgos'!$Y$48="Media",'Mapa de Riesgos'!$AA$48="Mayor"),CONCATENATE("R6C",'Mapa de Riesgos'!$O$48),"")</f>
        <v/>
      </c>
      <c r="AH31" s="53" t="str">
        <f>IF(AND('Mapa de Riesgos'!$Y$43="Media",'Mapa de Riesgos'!$AA$43="Catastrófico"),CONCATENATE("R6C",'Mapa de Riesgos'!$O$43),"")</f>
        <v/>
      </c>
      <c r="AI31" s="54" t="str">
        <f>IF(AND('Mapa de Riesgos'!$Y$44="Media",'Mapa de Riesgos'!$AA$44="Catastrófico"),CONCATENATE("R6C",'Mapa de Riesgos'!$O$44),"")</f>
        <v/>
      </c>
      <c r="AJ31" s="54" t="str">
        <f>IF(AND('Mapa de Riesgos'!$Y$45="Media",'Mapa de Riesgos'!$AA$45="Catastrófico"),CONCATENATE("R6C",'Mapa de Riesgos'!$O$45),"")</f>
        <v/>
      </c>
      <c r="AK31" s="54" t="str">
        <f>IF(AND('Mapa de Riesgos'!$Y$46="Media",'Mapa de Riesgos'!$AA$46="Catastrófico"),CONCATENATE("R6C",'Mapa de Riesgos'!$O$46),"")</f>
        <v/>
      </c>
      <c r="AL31" s="54" t="str">
        <f>IF(AND('Mapa de Riesgos'!$Y$47="Media",'Mapa de Riesgos'!$AA$47="Catastrófico"),CONCATENATE("R6C",'Mapa de Riesgos'!$O$47),"")</f>
        <v/>
      </c>
      <c r="AM31" s="55" t="str">
        <f>IF(AND('Mapa de Riesgos'!$Y$48="Media",'Mapa de Riesgos'!$AA$48="Catastrófico"),CONCATENATE("R6C",'Mapa de Riesgos'!$O$48),"")</f>
        <v/>
      </c>
      <c r="AN31" s="81"/>
      <c r="AO31" s="591"/>
      <c r="AP31" s="592"/>
      <c r="AQ31" s="592"/>
      <c r="AR31" s="592"/>
      <c r="AS31" s="592"/>
      <c r="AT31" s="593"/>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81"/>
      <c r="BT31" s="81"/>
      <c r="BU31" s="81"/>
      <c r="BV31" s="81"/>
      <c r="BW31" s="81"/>
      <c r="BX31" s="81"/>
    </row>
    <row r="32" spans="1:76" ht="15" customHeight="1" x14ac:dyDescent="0.25">
      <c r="A32" s="81"/>
      <c r="B32" s="463"/>
      <c r="C32" s="463"/>
      <c r="D32" s="464"/>
      <c r="E32" s="562"/>
      <c r="F32" s="561"/>
      <c r="G32" s="561"/>
      <c r="H32" s="561"/>
      <c r="I32" s="577"/>
      <c r="J32" s="65" t="str">
        <f>IF(AND('Mapa de Riesgos'!$Y$49="Media",'Mapa de Riesgos'!$AA$49="Leve"),CONCATENATE("R7C",'Mapa de Riesgos'!$O$49),"")</f>
        <v/>
      </c>
      <c r="K32" s="66" t="str">
        <f>IF(AND('Mapa de Riesgos'!$Y$50="Media",'Mapa de Riesgos'!$AA$50="Leve"),CONCATENATE("R7C",'Mapa de Riesgos'!$O$50),"")</f>
        <v/>
      </c>
      <c r="L32" s="66" t="str">
        <f>IF(AND('Mapa de Riesgos'!$Y$51="Media",'Mapa de Riesgos'!$AA$51="Leve"),CONCATENATE("R7C",'Mapa de Riesgos'!$O$51),"")</f>
        <v/>
      </c>
      <c r="M32" s="66" t="str">
        <f>IF(AND('Mapa de Riesgos'!$Y$52="Media",'Mapa de Riesgos'!$AA$52="Leve"),CONCATENATE("R7C",'Mapa de Riesgos'!$O$52),"")</f>
        <v/>
      </c>
      <c r="N32" s="66" t="str">
        <f>IF(AND('Mapa de Riesgos'!$Y$53="Media",'Mapa de Riesgos'!$AA$53="Leve"),CONCATENATE("R7C",'Mapa de Riesgos'!$O$53),"")</f>
        <v/>
      </c>
      <c r="O32" s="67" t="str">
        <f>IF(AND('Mapa de Riesgos'!$Y$54="Media",'Mapa de Riesgos'!$AA$54="Leve"),CONCATENATE("R7C",'Mapa de Riesgos'!$O$54),"")</f>
        <v/>
      </c>
      <c r="P32" s="65" t="str">
        <f>IF(AND('Mapa de Riesgos'!$Y$49="Media",'Mapa de Riesgos'!$AA$49="Menor"),CONCATENATE("R7C",'Mapa de Riesgos'!$O$49),"")</f>
        <v/>
      </c>
      <c r="Q32" s="66" t="str">
        <f>IF(AND('Mapa de Riesgos'!$Y$50="Media",'Mapa de Riesgos'!$AA$50="Menor"),CONCATENATE("R7C",'Mapa de Riesgos'!$O$50),"")</f>
        <v/>
      </c>
      <c r="R32" s="66" t="str">
        <f>IF(AND('Mapa de Riesgos'!$Y$51="Media",'Mapa de Riesgos'!$AA$51="Menor"),CONCATENATE("R7C",'Mapa de Riesgos'!$O$51),"")</f>
        <v/>
      </c>
      <c r="S32" s="66" t="str">
        <f>IF(AND('Mapa de Riesgos'!$Y$52="Media",'Mapa de Riesgos'!$AA$52="Menor"),CONCATENATE("R7C",'Mapa de Riesgos'!$O$52),"")</f>
        <v/>
      </c>
      <c r="T32" s="66" t="str">
        <f>IF(AND('Mapa de Riesgos'!$Y$53="Media",'Mapa de Riesgos'!$AA$53="Menor"),CONCATENATE("R7C",'Mapa de Riesgos'!$O$53),"")</f>
        <v/>
      </c>
      <c r="U32" s="67" t="str">
        <f>IF(AND('Mapa de Riesgos'!$Y$54="Media",'Mapa de Riesgos'!$AA$54="Menor"),CONCATENATE("R7C",'Mapa de Riesgos'!$O$54),"")</f>
        <v/>
      </c>
      <c r="V32" s="65" t="str">
        <f>IF(AND('Mapa de Riesgos'!$Y$49="Media",'Mapa de Riesgos'!$AA$49="Moderado"),CONCATENATE("R7C",'Mapa de Riesgos'!$O$49),"")</f>
        <v/>
      </c>
      <c r="W32" s="66" t="str">
        <f>IF(AND('Mapa de Riesgos'!$Y$50="Media",'Mapa de Riesgos'!$AA$50="Moderado"),CONCATENATE("R7C",'Mapa de Riesgos'!$O$50),"")</f>
        <v/>
      </c>
      <c r="X32" s="66" t="str">
        <f>IF(AND('Mapa de Riesgos'!$Y$51="Media",'Mapa de Riesgos'!$AA$51="Moderado"),CONCATENATE("R7C",'Mapa de Riesgos'!$O$51),"")</f>
        <v/>
      </c>
      <c r="Y32" s="66" t="str">
        <f>IF(AND('Mapa de Riesgos'!$Y$52="Media",'Mapa de Riesgos'!$AA$52="Moderado"),CONCATENATE("R7C",'Mapa de Riesgos'!$O$52),"")</f>
        <v/>
      </c>
      <c r="Z32" s="66" t="str">
        <f>IF(AND('Mapa de Riesgos'!$Y$53="Media",'Mapa de Riesgos'!$AA$53="Moderado"),CONCATENATE("R7C",'Mapa de Riesgos'!$O$53),"")</f>
        <v/>
      </c>
      <c r="AA32" s="67" t="str">
        <f>IF(AND('Mapa de Riesgos'!$Y$54="Media",'Mapa de Riesgos'!$AA$54="Moderado"),CONCATENATE("R7C",'Mapa de Riesgos'!$O$54),"")</f>
        <v/>
      </c>
      <c r="AB32" s="50" t="str">
        <f>IF(AND('Mapa de Riesgos'!$Y$49="Media",'Mapa de Riesgos'!$AA$49="Mayor"),CONCATENATE("R7C",'Mapa de Riesgos'!$O$49),"")</f>
        <v/>
      </c>
      <c r="AC32" s="51" t="str">
        <f>IF(AND('Mapa de Riesgos'!$Y$50="Media",'Mapa de Riesgos'!$AA$50="Mayor"),CONCATENATE("R7C",'Mapa de Riesgos'!$O$50),"")</f>
        <v/>
      </c>
      <c r="AD32" s="51" t="str">
        <f>IF(AND('Mapa de Riesgos'!$Y$51="Media",'Mapa de Riesgos'!$AA$51="Mayor"),CONCATENATE("R7C",'Mapa de Riesgos'!$O$51),"")</f>
        <v/>
      </c>
      <c r="AE32" s="51" t="str">
        <f>IF(AND('Mapa de Riesgos'!$Y$52="Media",'Mapa de Riesgos'!$AA$52="Mayor"),CONCATENATE("R7C",'Mapa de Riesgos'!$O$52),"")</f>
        <v/>
      </c>
      <c r="AF32" s="51" t="str">
        <f>IF(AND('Mapa de Riesgos'!$Y$53="Media",'Mapa de Riesgos'!$AA$53="Mayor"),CONCATENATE("R7C",'Mapa de Riesgos'!$O$53),"")</f>
        <v/>
      </c>
      <c r="AG32" s="52" t="str">
        <f>IF(AND('Mapa de Riesgos'!$Y$54="Media",'Mapa de Riesgos'!$AA$54="Mayor"),CONCATENATE("R7C",'Mapa de Riesgos'!$O$54),"")</f>
        <v/>
      </c>
      <c r="AH32" s="53" t="str">
        <f>IF(AND('Mapa de Riesgos'!$Y$49="Media",'Mapa de Riesgos'!$AA$49="Catastrófico"),CONCATENATE("R7C",'Mapa de Riesgos'!$O$49),"")</f>
        <v/>
      </c>
      <c r="AI32" s="54" t="str">
        <f>IF(AND('Mapa de Riesgos'!$Y$50="Media",'Mapa de Riesgos'!$AA$50="Catastrófico"),CONCATENATE("R7C",'Mapa de Riesgos'!$O$50),"")</f>
        <v/>
      </c>
      <c r="AJ32" s="54" t="str">
        <f>IF(AND('Mapa de Riesgos'!$Y$51="Media",'Mapa de Riesgos'!$AA$51="Catastrófico"),CONCATENATE("R7C",'Mapa de Riesgos'!$O$51),"")</f>
        <v/>
      </c>
      <c r="AK32" s="54" t="str">
        <f>IF(AND('Mapa de Riesgos'!$Y$52="Media",'Mapa de Riesgos'!$AA$52="Catastrófico"),CONCATENATE("R7C",'Mapa de Riesgos'!$O$52),"")</f>
        <v/>
      </c>
      <c r="AL32" s="54" t="str">
        <f>IF(AND('Mapa de Riesgos'!$Y$53="Media",'Mapa de Riesgos'!$AA$53="Catastrófico"),CONCATENATE("R7C",'Mapa de Riesgos'!$O$53),"")</f>
        <v/>
      </c>
      <c r="AM32" s="55" t="str">
        <f>IF(AND('Mapa de Riesgos'!$Y$54="Media",'Mapa de Riesgos'!$AA$54="Catastrófico"),CONCATENATE("R7C",'Mapa de Riesgos'!$O$54),"")</f>
        <v/>
      </c>
      <c r="AN32" s="81"/>
      <c r="AO32" s="591"/>
      <c r="AP32" s="592"/>
      <c r="AQ32" s="592"/>
      <c r="AR32" s="592"/>
      <c r="AS32" s="592"/>
      <c r="AT32" s="593"/>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row>
    <row r="33" spans="1:80" ht="15" customHeight="1" x14ac:dyDescent="0.25">
      <c r="A33" s="81"/>
      <c r="B33" s="463"/>
      <c r="C33" s="463"/>
      <c r="D33" s="464"/>
      <c r="E33" s="562"/>
      <c r="F33" s="561"/>
      <c r="G33" s="561"/>
      <c r="H33" s="561"/>
      <c r="I33" s="577"/>
      <c r="J33" s="65" t="str">
        <f>IF(AND('Mapa de Riesgos'!$Y$55="Media",'Mapa de Riesgos'!$AA$55="Leve"),CONCATENATE("R8C",'Mapa de Riesgos'!$O$55),"")</f>
        <v/>
      </c>
      <c r="K33" s="66" t="str">
        <f>IF(AND('Mapa de Riesgos'!$Y$56="Media",'Mapa de Riesgos'!$AA$56="Leve"),CONCATENATE("R8C",'Mapa de Riesgos'!$O$56),"")</f>
        <v/>
      </c>
      <c r="L33" s="66" t="str">
        <f>IF(AND('Mapa de Riesgos'!$Y$57="Media",'Mapa de Riesgos'!$AA$57="Leve"),CONCATENATE("R8C",'Mapa de Riesgos'!$O$57),"")</f>
        <v/>
      </c>
      <c r="M33" s="66" t="str">
        <f>IF(AND('Mapa de Riesgos'!$Y$58="Media",'Mapa de Riesgos'!$AA$58="Leve"),CONCATENATE("R8C",'Mapa de Riesgos'!$O$58),"")</f>
        <v/>
      </c>
      <c r="N33" s="66" t="str">
        <f>IF(AND('Mapa de Riesgos'!$Y$59="Media",'Mapa de Riesgos'!$AA$59="Leve"),CONCATENATE("R8C",'Mapa de Riesgos'!$O$59),"")</f>
        <v/>
      </c>
      <c r="O33" s="67" t="str">
        <f>IF(AND('Mapa de Riesgos'!$Y$60="Media",'Mapa de Riesgos'!$AA$60="Leve"),CONCATENATE("R8C",'Mapa de Riesgos'!$O$60),"")</f>
        <v/>
      </c>
      <c r="P33" s="65" t="str">
        <f>IF(AND('Mapa de Riesgos'!$Y$55="Media",'Mapa de Riesgos'!$AA$55="Menor"),CONCATENATE("R8C",'Mapa de Riesgos'!$O$55),"")</f>
        <v/>
      </c>
      <c r="Q33" s="66" t="str">
        <f>IF(AND('Mapa de Riesgos'!$Y$56="Media",'Mapa de Riesgos'!$AA$56="Menor"),CONCATENATE("R8C",'Mapa de Riesgos'!$O$56),"")</f>
        <v/>
      </c>
      <c r="R33" s="66" t="str">
        <f>IF(AND('Mapa de Riesgos'!$Y$57="Media",'Mapa de Riesgos'!$AA$57="Menor"),CONCATENATE("R8C",'Mapa de Riesgos'!$O$57),"")</f>
        <v/>
      </c>
      <c r="S33" s="66" t="str">
        <f>IF(AND('Mapa de Riesgos'!$Y$58="Media",'Mapa de Riesgos'!$AA$58="Menor"),CONCATENATE("R8C",'Mapa de Riesgos'!$O$58),"")</f>
        <v/>
      </c>
      <c r="T33" s="66" t="str">
        <f>IF(AND('Mapa de Riesgos'!$Y$59="Media",'Mapa de Riesgos'!$AA$59="Menor"),CONCATENATE("R8C",'Mapa de Riesgos'!$O$59),"")</f>
        <v/>
      </c>
      <c r="U33" s="67" t="str">
        <f>IF(AND('Mapa de Riesgos'!$Y$60="Media",'Mapa de Riesgos'!$AA$60="Menor"),CONCATENATE("R8C",'Mapa de Riesgos'!$O$60),"")</f>
        <v/>
      </c>
      <c r="V33" s="65" t="str">
        <f>IF(AND('Mapa de Riesgos'!$Y$55="Media",'Mapa de Riesgos'!$AA$55="Moderado"),CONCATENATE("R8C",'Mapa de Riesgos'!$O$55),"")</f>
        <v/>
      </c>
      <c r="W33" s="66" t="str">
        <f>IF(AND('Mapa de Riesgos'!$Y$56="Media",'Mapa de Riesgos'!$AA$56="Moderado"),CONCATENATE("R8C",'Mapa de Riesgos'!$O$56),"")</f>
        <v/>
      </c>
      <c r="X33" s="66" t="str">
        <f>IF(AND('Mapa de Riesgos'!$Y$57="Media",'Mapa de Riesgos'!$AA$57="Moderado"),CONCATENATE("R8C",'Mapa de Riesgos'!$O$57),"")</f>
        <v/>
      </c>
      <c r="Y33" s="66" t="str">
        <f>IF(AND('Mapa de Riesgos'!$Y$58="Media",'Mapa de Riesgos'!$AA$58="Moderado"),CONCATENATE("R8C",'Mapa de Riesgos'!$O$58),"")</f>
        <v/>
      </c>
      <c r="Z33" s="66" t="str">
        <f>IF(AND('Mapa de Riesgos'!$Y$59="Media",'Mapa de Riesgos'!$AA$59="Moderado"),CONCATENATE("R8C",'Mapa de Riesgos'!$O$59),"")</f>
        <v/>
      </c>
      <c r="AA33" s="67" t="str">
        <f>IF(AND('Mapa de Riesgos'!$Y$60="Media",'Mapa de Riesgos'!$AA$60="Moderado"),CONCATENATE("R8C",'Mapa de Riesgos'!$O$60),"")</f>
        <v/>
      </c>
      <c r="AB33" s="50" t="str">
        <f>IF(AND('Mapa de Riesgos'!$Y$55="Media",'Mapa de Riesgos'!$AA$55="Mayor"),CONCATENATE("R8C",'Mapa de Riesgos'!$O$55),"")</f>
        <v/>
      </c>
      <c r="AC33" s="51" t="str">
        <f>IF(AND('Mapa de Riesgos'!$Y$56="Media",'Mapa de Riesgos'!$AA$56="Mayor"),CONCATENATE("R8C",'Mapa de Riesgos'!$O$56),"")</f>
        <v/>
      </c>
      <c r="AD33" s="51" t="str">
        <f>IF(AND('Mapa de Riesgos'!$Y$57="Media",'Mapa de Riesgos'!$AA$57="Mayor"),CONCATENATE("R8C",'Mapa de Riesgos'!$O$57),"")</f>
        <v/>
      </c>
      <c r="AE33" s="51" t="str">
        <f>IF(AND('Mapa de Riesgos'!$Y$58="Media",'Mapa de Riesgos'!$AA$58="Mayor"),CONCATENATE("R8C",'Mapa de Riesgos'!$O$58),"")</f>
        <v/>
      </c>
      <c r="AF33" s="51" t="str">
        <f>IF(AND('Mapa de Riesgos'!$Y$59="Media",'Mapa de Riesgos'!$AA$59="Mayor"),CONCATENATE("R8C",'Mapa de Riesgos'!$O$59),"")</f>
        <v/>
      </c>
      <c r="AG33" s="52" t="str">
        <f>IF(AND('Mapa de Riesgos'!$Y$60="Media",'Mapa de Riesgos'!$AA$60="Mayor"),CONCATENATE("R8C",'Mapa de Riesgos'!$O$60),"")</f>
        <v/>
      </c>
      <c r="AH33" s="53" t="str">
        <f>IF(AND('Mapa de Riesgos'!$Y$55="Media",'Mapa de Riesgos'!$AA$55="Catastrófico"),CONCATENATE("R8C",'Mapa de Riesgos'!$O$55),"")</f>
        <v/>
      </c>
      <c r="AI33" s="54" t="str">
        <f>IF(AND('Mapa de Riesgos'!$Y$56="Media",'Mapa de Riesgos'!$AA$56="Catastrófico"),CONCATENATE("R8C",'Mapa de Riesgos'!$O$56),"")</f>
        <v/>
      </c>
      <c r="AJ33" s="54" t="str">
        <f>IF(AND('Mapa de Riesgos'!$Y$57="Media",'Mapa de Riesgos'!$AA$57="Catastrófico"),CONCATENATE("R8C",'Mapa de Riesgos'!$O$57),"")</f>
        <v/>
      </c>
      <c r="AK33" s="54" t="str">
        <f>IF(AND('Mapa de Riesgos'!$Y$58="Media",'Mapa de Riesgos'!$AA$58="Catastrófico"),CONCATENATE("R8C",'Mapa de Riesgos'!$O$58),"")</f>
        <v/>
      </c>
      <c r="AL33" s="54" t="str">
        <f>IF(AND('Mapa de Riesgos'!$Y$59="Media",'Mapa de Riesgos'!$AA$59="Catastrófico"),CONCATENATE("R8C",'Mapa de Riesgos'!$O$59),"")</f>
        <v/>
      </c>
      <c r="AM33" s="55" t="str">
        <f>IF(AND('Mapa de Riesgos'!$Y$60="Media",'Mapa de Riesgos'!$AA$60="Catastrófico"),CONCATENATE("R8C",'Mapa de Riesgos'!$O$60),"")</f>
        <v/>
      </c>
      <c r="AN33" s="81"/>
      <c r="AO33" s="591"/>
      <c r="AP33" s="592"/>
      <c r="AQ33" s="592"/>
      <c r="AR33" s="592"/>
      <c r="AS33" s="592"/>
      <c r="AT33" s="593"/>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1"/>
    </row>
    <row r="34" spans="1:80" ht="15" customHeight="1" x14ac:dyDescent="0.25">
      <c r="A34" s="81"/>
      <c r="B34" s="463"/>
      <c r="C34" s="463"/>
      <c r="D34" s="464"/>
      <c r="E34" s="562"/>
      <c r="F34" s="561"/>
      <c r="G34" s="561"/>
      <c r="H34" s="561"/>
      <c r="I34" s="577"/>
      <c r="J34" s="65" t="str">
        <f>IF(AND('Mapa de Riesgos'!$Y$61="Media",'Mapa de Riesgos'!$AA$61="Leve"),CONCATENATE("R9C",'Mapa de Riesgos'!$O$61),"")</f>
        <v/>
      </c>
      <c r="K34" s="66" t="str">
        <f>IF(AND('Mapa de Riesgos'!$Y$62="Media",'Mapa de Riesgos'!$AA$62="Leve"),CONCATENATE("R9C",'Mapa de Riesgos'!$O$62),"")</f>
        <v/>
      </c>
      <c r="L34" s="66" t="str">
        <f>IF(AND('Mapa de Riesgos'!$Y$63="Media",'Mapa de Riesgos'!$AA$63="Leve"),CONCATENATE("R9C",'Mapa de Riesgos'!$O$63),"")</f>
        <v/>
      </c>
      <c r="M34" s="66" t="str">
        <f>IF(AND('Mapa de Riesgos'!$Y$64="Media",'Mapa de Riesgos'!$AA$64="Leve"),CONCATENATE("R9C",'Mapa de Riesgos'!$O$64),"")</f>
        <v/>
      </c>
      <c r="N34" s="66" t="str">
        <f>IF(AND('Mapa de Riesgos'!$Y$65="Media",'Mapa de Riesgos'!$AA$65="Leve"),CONCATENATE("R9C",'Mapa de Riesgos'!$O$65),"")</f>
        <v/>
      </c>
      <c r="O34" s="67" t="str">
        <f>IF(AND('Mapa de Riesgos'!$Y$66="Media",'Mapa de Riesgos'!$AA$66="Leve"),CONCATENATE("R9C",'Mapa de Riesgos'!$O$66),"")</f>
        <v/>
      </c>
      <c r="P34" s="65" t="str">
        <f>IF(AND('Mapa de Riesgos'!$Y$61="Media",'Mapa de Riesgos'!$AA$61="Menor"),CONCATENATE("R9C",'Mapa de Riesgos'!$O$61),"")</f>
        <v/>
      </c>
      <c r="Q34" s="66" t="str">
        <f>IF(AND('Mapa de Riesgos'!$Y$62="Media",'Mapa de Riesgos'!$AA$62="Menor"),CONCATENATE("R9C",'Mapa de Riesgos'!$O$62),"")</f>
        <v/>
      </c>
      <c r="R34" s="66" t="str">
        <f>IF(AND('Mapa de Riesgos'!$Y$63="Media",'Mapa de Riesgos'!$AA$63="Menor"),CONCATENATE("R9C",'Mapa de Riesgos'!$O$63),"")</f>
        <v/>
      </c>
      <c r="S34" s="66" t="str">
        <f>IF(AND('Mapa de Riesgos'!$Y$64="Media",'Mapa de Riesgos'!$AA$64="Menor"),CONCATENATE("R9C",'Mapa de Riesgos'!$O$64),"")</f>
        <v/>
      </c>
      <c r="T34" s="66" t="str">
        <f>IF(AND('Mapa de Riesgos'!$Y$65="Media",'Mapa de Riesgos'!$AA$65="Menor"),CONCATENATE("R9C",'Mapa de Riesgos'!$O$65),"")</f>
        <v/>
      </c>
      <c r="U34" s="67" t="str">
        <f>IF(AND('Mapa de Riesgos'!$Y$66="Media",'Mapa de Riesgos'!$AA$66="Menor"),CONCATENATE("R9C",'Mapa de Riesgos'!$O$66),"")</f>
        <v/>
      </c>
      <c r="V34" s="65" t="str">
        <f>IF(AND('Mapa de Riesgos'!$Y$61="Media",'Mapa de Riesgos'!$AA$61="Moderado"),CONCATENATE("R9C",'Mapa de Riesgos'!$O$61),"")</f>
        <v/>
      </c>
      <c r="W34" s="66" t="str">
        <f>IF(AND('Mapa de Riesgos'!$Y$62="Media",'Mapa de Riesgos'!$AA$62="Moderado"),CONCATENATE("R9C",'Mapa de Riesgos'!$O$62),"")</f>
        <v/>
      </c>
      <c r="X34" s="66" t="str">
        <f>IF(AND('Mapa de Riesgos'!$Y$63="Media",'Mapa de Riesgos'!$AA$63="Moderado"),CONCATENATE("R9C",'Mapa de Riesgos'!$O$63),"")</f>
        <v/>
      </c>
      <c r="Y34" s="66" t="str">
        <f>IF(AND('Mapa de Riesgos'!$Y$64="Media",'Mapa de Riesgos'!$AA$64="Moderado"),CONCATENATE("R9C",'Mapa de Riesgos'!$O$64),"")</f>
        <v/>
      </c>
      <c r="Z34" s="66" t="str">
        <f>IF(AND('Mapa de Riesgos'!$Y$65="Media",'Mapa de Riesgos'!$AA$65="Moderado"),CONCATENATE("R9C",'Mapa de Riesgos'!$O$65),"")</f>
        <v/>
      </c>
      <c r="AA34" s="67" t="str">
        <f>IF(AND('Mapa de Riesgos'!$Y$66="Media",'Mapa de Riesgos'!$AA$66="Moderado"),CONCATENATE("R9C",'Mapa de Riesgos'!$O$66),"")</f>
        <v/>
      </c>
      <c r="AB34" s="50" t="str">
        <f>IF(AND('Mapa de Riesgos'!$Y$61="Media",'Mapa de Riesgos'!$AA$61="Mayor"),CONCATENATE("R9C",'Mapa de Riesgos'!$O$61),"")</f>
        <v/>
      </c>
      <c r="AC34" s="51" t="str">
        <f>IF(AND('Mapa de Riesgos'!$Y$62="Media",'Mapa de Riesgos'!$AA$62="Mayor"),CONCATENATE("R9C",'Mapa de Riesgos'!$O$62),"")</f>
        <v/>
      </c>
      <c r="AD34" s="51" t="str">
        <f>IF(AND('Mapa de Riesgos'!$Y$63="Media",'Mapa de Riesgos'!$AA$63="Mayor"),CONCATENATE("R9C",'Mapa de Riesgos'!$O$63),"")</f>
        <v/>
      </c>
      <c r="AE34" s="51" t="str">
        <f>IF(AND('Mapa de Riesgos'!$Y$64="Media",'Mapa de Riesgos'!$AA$64="Mayor"),CONCATENATE("R9C",'Mapa de Riesgos'!$O$64),"")</f>
        <v/>
      </c>
      <c r="AF34" s="51" t="str">
        <f>IF(AND('Mapa de Riesgos'!$Y$65="Media",'Mapa de Riesgos'!$AA$65="Mayor"),CONCATENATE("R9C",'Mapa de Riesgos'!$O$65),"")</f>
        <v/>
      </c>
      <c r="AG34" s="52" t="str">
        <f>IF(AND('Mapa de Riesgos'!$Y$66="Media",'Mapa de Riesgos'!$AA$66="Mayor"),CONCATENATE("R9C",'Mapa de Riesgos'!$O$66),"")</f>
        <v/>
      </c>
      <c r="AH34" s="53" t="str">
        <f>IF(AND('Mapa de Riesgos'!$Y$61="Media",'Mapa de Riesgos'!$AA$61="Catastrófico"),CONCATENATE("R9C",'Mapa de Riesgos'!$O$61),"")</f>
        <v/>
      </c>
      <c r="AI34" s="54" t="str">
        <f>IF(AND('Mapa de Riesgos'!$Y$62="Media",'Mapa de Riesgos'!$AA$62="Catastrófico"),CONCATENATE("R9C",'Mapa de Riesgos'!$O$62),"")</f>
        <v/>
      </c>
      <c r="AJ34" s="54" t="str">
        <f>IF(AND('Mapa de Riesgos'!$Y$63="Media",'Mapa de Riesgos'!$AA$63="Catastrófico"),CONCATENATE("R9C",'Mapa de Riesgos'!$O$63),"")</f>
        <v/>
      </c>
      <c r="AK34" s="54" t="str">
        <f>IF(AND('Mapa de Riesgos'!$Y$64="Media",'Mapa de Riesgos'!$AA$64="Catastrófico"),CONCATENATE("R9C",'Mapa de Riesgos'!$O$64),"")</f>
        <v/>
      </c>
      <c r="AL34" s="54" t="str">
        <f>IF(AND('Mapa de Riesgos'!$Y$65="Media",'Mapa de Riesgos'!$AA$65="Catastrófico"),CONCATENATE("R9C",'Mapa de Riesgos'!$O$65),"")</f>
        <v/>
      </c>
      <c r="AM34" s="55" t="str">
        <f>IF(AND('Mapa de Riesgos'!$Y$66="Media",'Mapa de Riesgos'!$AA$66="Catastrófico"),CONCATENATE("R9C",'Mapa de Riesgos'!$O$66),"")</f>
        <v/>
      </c>
      <c r="AN34" s="81"/>
      <c r="AO34" s="591"/>
      <c r="AP34" s="592"/>
      <c r="AQ34" s="592"/>
      <c r="AR34" s="592"/>
      <c r="AS34" s="592"/>
      <c r="AT34" s="593"/>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row>
    <row r="35" spans="1:80" ht="15.75" customHeight="1" thickBot="1" x14ac:dyDescent="0.3">
      <c r="A35" s="81"/>
      <c r="B35" s="463"/>
      <c r="C35" s="463"/>
      <c r="D35" s="464"/>
      <c r="E35" s="563"/>
      <c r="F35" s="564"/>
      <c r="G35" s="564"/>
      <c r="H35" s="564"/>
      <c r="I35" s="578"/>
      <c r="J35" s="65" t="str">
        <f>IF(AND('Mapa de Riesgos'!$Y$67="Media",'Mapa de Riesgos'!$AA$67="Leve"),CONCATENATE("R10C",'Mapa de Riesgos'!$O$67),"")</f>
        <v/>
      </c>
      <c r="K35" s="66" t="str">
        <f>IF(AND('Mapa de Riesgos'!$Y$68="Media",'Mapa de Riesgos'!$AA$68="Leve"),CONCATENATE("R10C",'Mapa de Riesgos'!$O$68),"")</f>
        <v/>
      </c>
      <c r="L35" s="66" t="str">
        <f>IF(AND('Mapa de Riesgos'!$Y$69="Media",'Mapa de Riesgos'!$AA$69="Leve"),CONCATENATE("R10C",'Mapa de Riesgos'!$O$69),"")</f>
        <v/>
      </c>
      <c r="M35" s="66" t="str">
        <f>IF(AND('Mapa de Riesgos'!$Y$70="Media",'Mapa de Riesgos'!$AA$70="Leve"),CONCATENATE("R10C",'Mapa de Riesgos'!$O$70),"")</f>
        <v/>
      </c>
      <c r="N35" s="66" t="str">
        <f>IF(AND('Mapa de Riesgos'!$Y$71="Media",'Mapa de Riesgos'!$AA$71="Leve"),CONCATENATE("R10C",'Mapa de Riesgos'!$O$71),"")</f>
        <v/>
      </c>
      <c r="O35" s="67" t="str">
        <f>IF(AND('Mapa de Riesgos'!$Y$72="Media",'Mapa de Riesgos'!$AA$72="Leve"),CONCATENATE("R10C",'Mapa de Riesgos'!$O$72),"")</f>
        <v/>
      </c>
      <c r="P35" s="65" t="str">
        <f>IF(AND('Mapa de Riesgos'!$Y$67="Media",'Mapa de Riesgos'!$AA$67="Menor"),CONCATENATE("R10C",'Mapa de Riesgos'!$O$67),"")</f>
        <v/>
      </c>
      <c r="Q35" s="66" t="str">
        <f>IF(AND('Mapa de Riesgos'!$Y$68="Media",'Mapa de Riesgos'!$AA$68="Menor"),CONCATENATE("R10C",'Mapa de Riesgos'!$O$68),"")</f>
        <v/>
      </c>
      <c r="R35" s="66" t="str">
        <f>IF(AND('Mapa de Riesgos'!$Y$69="Media",'Mapa de Riesgos'!$AA$69="Menor"),CONCATENATE("R10C",'Mapa de Riesgos'!$O$69),"")</f>
        <v/>
      </c>
      <c r="S35" s="66" t="str">
        <f>IF(AND('Mapa de Riesgos'!$Y$70="Media",'Mapa de Riesgos'!$AA$70="Menor"),CONCATENATE("R10C",'Mapa de Riesgos'!$O$70),"")</f>
        <v/>
      </c>
      <c r="T35" s="66" t="str">
        <f>IF(AND('Mapa de Riesgos'!$Y$71="Media",'Mapa de Riesgos'!$AA$71="Menor"),CONCATENATE("R10C",'Mapa de Riesgos'!$O$71),"")</f>
        <v/>
      </c>
      <c r="U35" s="67" t="str">
        <f>IF(AND('Mapa de Riesgos'!$Y$72="Media",'Mapa de Riesgos'!$AA$72="Menor"),CONCATENATE("R10C",'Mapa de Riesgos'!$O$72),"")</f>
        <v/>
      </c>
      <c r="V35" s="65" t="str">
        <f>IF(AND('Mapa de Riesgos'!$Y$67="Media",'Mapa de Riesgos'!$AA$67="Moderado"),CONCATENATE("R10C",'Mapa de Riesgos'!$O$67),"")</f>
        <v/>
      </c>
      <c r="W35" s="66" t="str">
        <f>IF(AND('Mapa de Riesgos'!$Y$68="Media",'Mapa de Riesgos'!$AA$68="Moderado"),CONCATENATE("R10C",'Mapa de Riesgos'!$O$68),"")</f>
        <v/>
      </c>
      <c r="X35" s="66" t="str">
        <f>IF(AND('Mapa de Riesgos'!$Y$69="Media",'Mapa de Riesgos'!$AA$69="Moderado"),CONCATENATE("R10C",'Mapa de Riesgos'!$O$69),"")</f>
        <v/>
      </c>
      <c r="Y35" s="66" t="str">
        <f>IF(AND('Mapa de Riesgos'!$Y$70="Media",'Mapa de Riesgos'!$AA$70="Moderado"),CONCATENATE("R10C",'Mapa de Riesgos'!$O$70),"")</f>
        <v/>
      </c>
      <c r="Z35" s="66" t="str">
        <f>IF(AND('Mapa de Riesgos'!$Y$71="Media",'Mapa de Riesgos'!$AA$71="Moderado"),CONCATENATE("R10C",'Mapa de Riesgos'!$O$71),"")</f>
        <v/>
      </c>
      <c r="AA35" s="67" t="str">
        <f>IF(AND('Mapa de Riesgos'!$Y$72="Media",'Mapa de Riesgos'!$AA$72="Moderado"),CONCATENATE("R10C",'Mapa de Riesgos'!$O$72),"")</f>
        <v/>
      </c>
      <c r="AB35" s="56" t="str">
        <f>IF(AND('Mapa de Riesgos'!$Y$67="Media",'Mapa de Riesgos'!$AA$67="Mayor"),CONCATENATE("R10C",'Mapa de Riesgos'!$O$67),"")</f>
        <v/>
      </c>
      <c r="AC35" s="57" t="str">
        <f>IF(AND('Mapa de Riesgos'!$Y$68="Media",'Mapa de Riesgos'!$AA$68="Mayor"),CONCATENATE("R10C",'Mapa de Riesgos'!$O$68),"")</f>
        <v/>
      </c>
      <c r="AD35" s="57" t="str">
        <f>IF(AND('Mapa de Riesgos'!$Y$69="Media",'Mapa de Riesgos'!$AA$69="Mayor"),CONCATENATE("R10C",'Mapa de Riesgos'!$O$69),"")</f>
        <v/>
      </c>
      <c r="AE35" s="57" t="str">
        <f>IF(AND('Mapa de Riesgos'!$Y$70="Media",'Mapa de Riesgos'!$AA$70="Mayor"),CONCATENATE("R10C",'Mapa de Riesgos'!$O$70),"")</f>
        <v/>
      </c>
      <c r="AF35" s="57" t="str">
        <f>IF(AND('Mapa de Riesgos'!$Y$71="Media",'Mapa de Riesgos'!$AA$71="Mayor"),CONCATENATE("R10C",'Mapa de Riesgos'!$O$71),"")</f>
        <v/>
      </c>
      <c r="AG35" s="58" t="str">
        <f>IF(AND('Mapa de Riesgos'!$Y$72="Media",'Mapa de Riesgos'!$AA$72="Mayor"),CONCATENATE("R10C",'Mapa de Riesgos'!$O$72),"")</f>
        <v/>
      </c>
      <c r="AH35" s="59" t="str">
        <f>IF(AND('Mapa de Riesgos'!$Y$67="Media",'Mapa de Riesgos'!$AA$67="Catastrófico"),CONCATENATE("R10C",'Mapa de Riesgos'!$O$67),"")</f>
        <v/>
      </c>
      <c r="AI35" s="60" t="str">
        <f>IF(AND('Mapa de Riesgos'!$Y$68="Media",'Mapa de Riesgos'!$AA$68="Catastrófico"),CONCATENATE("R10C",'Mapa de Riesgos'!$O$68),"")</f>
        <v/>
      </c>
      <c r="AJ35" s="60" t="str">
        <f>IF(AND('Mapa de Riesgos'!$Y$69="Media",'Mapa de Riesgos'!$AA$69="Catastrófico"),CONCATENATE("R10C",'Mapa de Riesgos'!$O$69),"")</f>
        <v/>
      </c>
      <c r="AK35" s="60" t="str">
        <f>IF(AND('Mapa de Riesgos'!$Y$70="Media",'Mapa de Riesgos'!$AA$70="Catastrófico"),CONCATENATE("R10C",'Mapa de Riesgos'!$O$70),"")</f>
        <v/>
      </c>
      <c r="AL35" s="60" t="str">
        <f>IF(AND('Mapa de Riesgos'!$Y$71="Media",'Mapa de Riesgos'!$AA$71="Catastrófico"),CONCATENATE("R10C",'Mapa de Riesgos'!$O$71),"")</f>
        <v/>
      </c>
      <c r="AM35" s="61" t="str">
        <f>IF(AND('Mapa de Riesgos'!$Y$72="Media",'Mapa de Riesgos'!$AA$72="Catastrófico"),CONCATENATE("R10C",'Mapa de Riesgos'!$O$72),"")</f>
        <v/>
      </c>
      <c r="AN35" s="81"/>
      <c r="AO35" s="594"/>
      <c r="AP35" s="595"/>
      <c r="AQ35" s="595"/>
      <c r="AR35" s="595"/>
      <c r="AS35" s="595"/>
      <c r="AT35" s="596"/>
      <c r="AU35" s="81"/>
      <c r="AV35" s="81"/>
      <c r="AW35" s="81"/>
      <c r="AX35" s="81"/>
      <c r="AY35" s="81"/>
      <c r="AZ35" s="81"/>
      <c r="BA35" s="81"/>
      <c r="BB35" s="81"/>
      <c r="BC35" s="81"/>
      <c r="BD35" s="81"/>
      <c r="BE35" s="81"/>
      <c r="BF35" s="81"/>
      <c r="BG35" s="81"/>
      <c r="BH35" s="81"/>
      <c r="BI35" s="81"/>
      <c r="BJ35" s="81"/>
      <c r="BK35" s="81"/>
      <c r="BL35" s="81"/>
      <c r="BM35" s="81"/>
      <c r="BN35" s="81"/>
      <c r="BO35" s="81"/>
      <c r="BP35" s="81"/>
      <c r="BQ35" s="81"/>
      <c r="BR35" s="81"/>
      <c r="BS35" s="81"/>
      <c r="BT35" s="81"/>
      <c r="BU35" s="81"/>
      <c r="BV35" s="81"/>
      <c r="BW35" s="81"/>
      <c r="BX35" s="81"/>
    </row>
    <row r="36" spans="1:80" ht="15" customHeight="1" x14ac:dyDescent="0.25">
      <c r="A36" s="81"/>
      <c r="B36" s="463"/>
      <c r="C36" s="463"/>
      <c r="D36" s="464"/>
      <c r="E36" s="558" t="s">
        <v>171</v>
      </c>
      <c r="F36" s="559"/>
      <c r="G36" s="559"/>
      <c r="H36" s="559"/>
      <c r="I36" s="559"/>
      <c r="J36" s="71" t="str">
        <f>IF(AND('Mapa de Riesgos'!$Y$12="Baja",'Mapa de Riesgos'!$AA$12="Leve"),CONCATENATE("R1C",'Mapa de Riesgos'!$O$12),"")</f>
        <v/>
      </c>
      <c r="K36" s="72" t="str">
        <f>IF(AND('Mapa de Riesgos'!$Y$14="Baja",'Mapa de Riesgos'!$AA$14="Leve"),CONCATENATE("R1C",'Mapa de Riesgos'!$O$14),"")</f>
        <v/>
      </c>
      <c r="L36" s="72" t="str">
        <f>IF(AND('Mapa de Riesgos'!$Y$15="Baja",'Mapa de Riesgos'!$AA$15="Leve"),CONCATENATE("R1C",'Mapa de Riesgos'!$O$15),"")</f>
        <v/>
      </c>
      <c r="M36" s="72" t="str">
        <f>IF(AND('Mapa de Riesgos'!$Y$16="Baja",'Mapa de Riesgos'!$AA$16="Leve"),CONCATENATE("R1C",'Mapa de Riesgos'!$O$16),"")</f>
        <v/>
      </c>
      <c r="N36" s="72" t="str">
        <f>IF(AND('Mapa de Riesgos'!$Y$17="Baja",'Mapa de Riesgos'!$AA$17="Leve"),CONCATENATE("R1C",'Mapa de Riesgos'!$O$17),"")</f>
        <v/>
      </c>
      <c r="O36" s="73" t="str">
        <f>IF(AND('Mapa de Riesgos'!$Y$18="Baja",'Mapa de Riesgos'!$AA$18="Leve"),CONCATENATE("R1C",'Mapa de Riesgos'!$O$18),"")</f>
        <v/>
      </c>
      <c r="P36" s="62" t="str">
        <f>IF(AND('Mapa de Riesgos'!$Y$12="Baja",'Mapa de Riesgos'!$AA$12="Menor"),CONCATENATE("R1C",'Mapa de Riesgos'!$O$12),"")</f>
        <v/>
      </c>
      <c r="Q36" s="63" t="str">
        <f>IF(AND('Mapa de Riesgos'!$Y$14="Baja",'Mapa de Riesgos'!$AA$14="Menor"),CONCATENATE("R1C",'Mapa de Riesgos'!$O$14),"")</f>
        <v/>
      </c>
      <c r="R36" s="63" t="str">
        <f>IF(AND('Mapa de Riesgos'!$Y$15="Baja",'Mapa de Riesgos'!$AA$15="Menor"),CONCATENATE("R1C",'Mapa de Riesgos'!$O$15),"")</f>
        <v/>
      </c>
      <c r="S36" s="63" t="str">
        <f>IF(AND('Mapa de Riesgos'!$Y$16="Baja",'Mapa de Riesgos'!$AA$16="Menor"),CONCATENATE("R1C",'Mapa de Riesgos'!$O$16),"")</f>
        <v/>
      </c>
      <c r="T36" s="63" t="str">
        <f>IF(AND('Mapa de Riesgos'!$Y$17="Baja",'Mapa de Riesgos'!$AA$17="Menor"),CONCATENATE("R1C",'Mapa de Riesgos'!$O$17),"")</f>
        <v/>
      </c>
      <c r="U36" s="64" t="str">
        <f>IF(AND('Mapa de Riesgos'!$Y$18="Baja",'Mapa de Riesgos'!$AA$18="Menor"),CONCATENATE("R1C",'Mapa de Riesgos'!$O$18),"")</f>
        <v/>
      </c>
      <c r="V36" s="62" t="str">
        <f>IF(AND('Mapa de Riesgos'!$Y$12="Baja",'Mapa de Riesgos'!$AA$12="Moderado"),CONCATENATE("R1C",'Mapa de Riesgos'!$O$12),"")</f>
        <v>R1C1</v>
      </c>
      <c r="W36" s="63" t="str">
        <f>IF(AND('Mapa de Riesgos'!$Y$14="Baja",'Mapa de Riesgos'!$AA$14="Moderado"),CONCATENATE("R1C",'Mapa de Riesgos'!$O$14),"")</f>
        <v/>
      </c>
      <c r="X36" s="63" t="str">
        <f>IF(AND('Mapa de Riesgos'!$Y$15="Baja",'Mapa de Riesgos'!$AA$15="Moderado"),CONCATENATE("R1C",'Mapa de Riesgos'!$O$15),"")</f>
        <v/>
      </c>
      <c r="Y36" s="63" t="str">
        <f>IF(AND('Mapa de Riesgos'!$Y$16="Baja",'Mapa de Riesgos'!$AA$16="Moderado"),CONCATENATE("R1C",'Mapa de Riesgos'!$O$16),"")</f>
        <v/>
      </c>
      <c r="Z36" s="63" t="str">
        <f>IF(AND('Mapa de Riesgos'!$Y$17="Baja",'Mapa de Riesgos'!$AA$17="Moderado"),CONCATENATE("R1C",'Mapa de Riesgos'!$O$17),"")</f>
        <v/>
      </c>
      <c r="AA36" s="64" t="str">
        <f>IF(AND('Mapa de Riesgos'!$Y$18="Baja",'Mapa de Riesgos'!$AA$18="Moderado"),CONCATENATE("R1C",'Mapa de Riesgos'!$O$18),"")</f>
        <v/>
      </c>
      <c r="AB36" s="44" t="str">
        <f>IF(AND('Mapa de Riesgos'!$Y$12="Baja",'Mapa de Riesgos'!$AA$12="Mayor"),CONCATENATE("R1C",'Mapa de Riesgos'!$O$12),"")</f>
        <v/>
      </c>
      <c r="AC36" s="45" t="str">
        <f>IF(AND('Mapa de Riesgos'!$Y$14="Baja",'Mapa de Riesgos'!$AA$14="Mayor"),CONCATENATE("R1C",'Mapa de Riesgos'!$O$14),"")</f>
        <v/>
      </c>
      <c r="AD36" s="45" t="str">
        <f>IF(AND('Mapa de Riesgos'!$Y$15="Baja",'Mapa de Riesgos'!$AA$15="Mayor"),CONCATENATE("R1C",'Mapa de Riesgos'!$O$15),"")</f>
        <v/>
      </c>
      <c r="AE36" s="45" t="str">
        <f>IF(AND('Mapa de Riesgos'!$Y$16="Baja",'Mapa de Riesgos'!$AA$16="Mayor"),CONCATENATE("R1C",'Mapa de Riesgos'!$O$16),"")</f>
        <v/>
      </c>
      <c r="AF36" s="45" t="str">
        <f>IF(AND('Mapa de Riesgos'!$Y$17="Baja",'Mapa de Riesgos'!$AA$17="Mayor"),CONCATENATE("R1C",'Mapa de Riesgos'!$O$17),"")</f>
        <v/>
      </c>
      <c r="AG36" s="46" t="str">
        <f>IF(AND('Mapa de Riesgos'!$Y$18="Baja",'Mapa de Riesgos'!$AA$18="Mayor"),CONCATENATE("R1C",'Mapa de Riesgos'!$O$18),"")</f>
        <v/>
      </c>
      <c r="AH36" s="47" t="str">
        <f>IF(AND('Mapa de Riesgos'!$Y$12="Baja",'Mapa de Riesgos'!$AA$12="Catastrófico"),CONCATENATE("R1C",'Mapa de Riesgos'!$O$12),"")</f>
        <v/>
      </c>
      <c r="AI36" s="48" t="str">
        <f>IF(AND('Mapa de Riesgos'!$Y$14="Baja",'Mapa de Riesgos'!$AA$14="Catastrófico"),CONCATENATE("R1C",'Mapa de Riesgos'!$O$14),"")</f>
        <v/>
      </c>
      <c r="AJ36" s="48" t="str">
        <f>IF(AND('Mapa de Riesgos'!$Y$15="Baja",'Mapa de Riesgos'!$AA$15="Catastrófico"),CONCATENATE("R1C",'Mapa de Riesgos'!$O$15),"")</f>
        <v/>
      </c>
      <c r="AK36" s="48" t="str">
        <f>IF(AND('Mapa de Riesgos'!$Y$16="Baja",'Mapa de Riesgos'!$AA$16="Catastrófico"),CONCATENATE("R1C",'Mapa de Riesgos'!$O$16),"")</f>
        <v/>
      </c>
      <c r="AL36" s="48" t="str">
        <f>IF(AND('Mapa de Riesgos'!$Y$17="Baja",'Mapa de Riesgos'!$AA$17="Catastrófico"),CONCATENATE("R1C",'Mapa de Riesgos'!$O$17),"")</f>
        <v/>
      </c>
      <c r="AM36" s="49" t="str">
        <f>IF(AND('Mapa de Riesgos'!$Y$18="Baja",'Mapa de Riesgos'!$AA$18="Catastrófico"),CONCATENATE("R1C",'Mapa de Riesgos'!$O$18),"")</f>
        <v/>
      </c>
      <c r="AN36" s="81"/>
      <c r="AO36" s="579" t="s">
        <v>172</v>
      </c>
      <c r="AP36" s="580"/>
      <c r="AQ36" s="580"/>
      <c r="AR36" s="580"/>
      <c r="AS36" s="580"/>
      <c r="AT36" s="581"/>
      <c r="AU36" s="81"/>
      <c r="AV36" s="81"/>
      <c r="AW36" s="81"/>
      <c r="AX36" s="81"/>
      <c r="AY36" s="81"/>
      <c r="AZ36" s="81"/>
      <c r="BA36" s="81"/>
      <c r="BB36" s="81"/>
      <c r="BC36" s="81"/>
      <c r="BD36" s="81"/>
      <c r="BE36" s="81"/>
      <c r="BF36" s="81"/>
      <c r="BG36" s="81"/>
      <c r="BH36" s="81"/>
      <c r="BI36" s="81"/>
      <c r="BJ36" s="81"/>
      <c r="BK36" s="81"/>
      <c r="BL36" s="81"/>
      <c r="BM36" s="81"/>
      <c r="BN36" s="81"/>
      <c r="BO36" s="81"/>
      <c r="BP36" s="81"/>
      <c r="BQ36" s="81"/>
      <c r="BR36" s="81"/>
      <c r="BS36" s="81"/>
      <c r="BT36" s="81"/>
      <c r="BU36" s="81"/>
      <c r="BV36" s="81"/>
      <c r="BW36" s="81"/>
      <c r="BX36" s="81"/>
    </row>
    <row r="37" spans="1:80" ht="15" customHeight="1" x14ac:dyDescent="0.25">
      <c r="A37" s="81"/>
      <c r="B37" s="463"/>
      <c r="C37" s="463"/>
      <c r="D37" s="464"/>
      <c r="E37" s="560"/>
      <c r="F37" s="561"/>
      <c r="G37" s="561"/>
      <c r="H37" s="561"/>
      <c r="I37" s="561"/>
      <c r="J37" s="74" t="str">
        <f>IF(AND('Mapa de Riesgos'!$Y$19="Baja",'Mapa de Riesgos'!$AA$19="Leve"),CONCATENATE("R2C",'Mapa de Riesgos'!$O$19),"")</f>
        <v/>
      </c>
      <c r="K37" s="75" t="str">
        <f>IF(AND('Mapa de Riesgos'!$Y$20="Baja",'Mapa de Riesgos'!$AA$20="Leve"),CONCATENATE("R2C",'Mapa de Riesgos'!$O$20),"")</f>
        <v/>
      </c>
      <c r="L37" s="75" t="str">
        <f>IF(AND('Mapa de Riesgos'!$Y$21="Baja",'Mapa de Riesgos'!$AA$21="Leve"),CONCATENATE("R2C",'Mapa de Riesgos'!$O$21),"")</f>
        <v/>
      </c>
      <c r="M37" s="75" t="str">
        <f>IF(AND('Mapa de Riesgos'!$Y$22="Baja",'Mapa de Riesgos'!$AA$22="Leve"),CONCATENATE("R2C",'Mapa de Riesgos'!$O$22),"")</f>
        <v/>
      </c>
      <c r="N37" s="75" t="str">
        <f>IF(AND('Mapa de Riesgos'!$Y$23="Baja",'Mapa de Riesgos'!$AA$23="Leve"),CONCATENATE("R2C",'Mapa de Riesgos'!$O$23),"")</f>
        <v/>
      </c>
      <c r="O37" s="76" t="str">
        <f>IF(AND('Mapa de Riesgos'!$Y$24="Baja",'Mapa de Riesgos'!$AA$24="Leve"),CONCATENATE("R2C",'Mapa de Riesgos'!$O$24),"")</f>
        <v/>
      </c>
      <c r="P37" s="65" t="str">
        <f>IF(AND('Mapa de Riesgos'!$Y$19="Baja",'Mapa de Riesgos'!$AA$19="Menor"),CONCATENATE("R2C",'Mapa de Riesgos'!$O$19),"")</f>
        <v/>
      </c>
      <c r="Q37" s="66" t="str">
        <f>IF(AND('Mapa de Riesgos'!$Y$20="Baja",'Mapa de Riesgos'!$AA$20="Menor"),CONCATENATE("R2C",'Mapa de Riesgos'!$O$20),"")</f>
        <v/>
      </c>
      <c r="R37" s="66" t="str">
        <f>IF(AND('Mapa de Riesgos'!$Y$21="Baja",'Mapa de Riesgos'!$AA$21="Menor"),CONCATENATE("R2C",'Mapa de Riesgos'!$O$21),"")</f>
        <v/>
      </c>
      <c r="S37" s="66" t="str">
        <f>IF(AND('Mapa de Riesgos'!$Y$22="Baja",'Mapa de Riesgos'!$AA$22="Menor"),CONCATENATE("R2C",'Mapa de Riesgos'!$O$22),"")</f>
        <v/>
      </c>
      <c r="T37" s="66" t="str">
        <f>IF(AND('Mapa de Riesgos'!$Y$23="Baja",'Mapa de Riesgos'!$AA$23="Menor"),CONCATENATE("R2C",'Mapa de Riesgos'!$O$23),"")</f>
        <v/>
      </c>
      <c r="U37" s="67" t="str">
        <f>IF(AND('Mapa de Riesgos'!$Y$24="Baja",'Mapa de Riesgos'!$AA$24="Menor"),CONCATENATE("R2C",'Mapa de Riesgos'!$O$24),"")</f>
        <v/>
      </c>
      <c r="V37" s="65" t="str">
        <f>IF(AND('Mapa de Riesgos'!$Y$19="Baja",'Mapa de Riesgos'!$AA$19="Moderado"),CONCATENATE("R2C",'Mapa de Riesgos'!$O$19),"")</f>
        <v>R2C1</v>
      </c>
      <c r="W37" s="66" t="str">
        <f>IF(AND('Mapa de Riesgos'!$Y$20="Baja",'Mapa de Riesgos'!$AA$20="Moderado"),CONCATENATE("R2C",'Mapa de Riesgos'!$O$20),"")</f>
        <v/>
      </c>
      <c r="X37" s="66" t="str">
        <f>IF(AND('Mapa de Riesgos'!$Y$21="Baja",'Mapa de Riesgos'!$AA$21="Moderado"),CONCATENATE("R2C",'Mapa de Riesgos'!$O$21),"")</f>
        <v/>
      </c>
      <c r="Y37" s="66" t="str">
        <f>IF(AND('Mapa de Riesgos'!$Y$22="Baja",'Mapa de Riesgos'!$AA$22="Moderado"),CONCATENATE("R2C",'Mapa de Riesgos'!$O$22),"")</f>
        <v/>
      </c>
      <c r="Z37" s="66" t="str">
        <f>IF(AND('Mapa de Riesgos'!$Y$23="Baja",'Mapa de Riesgos'!$AA$23="Moderado"),CONCATENATE("R2C",'Mapa de Riesgos'!$O$23),"")</f>
        <v/>
      </c>
      <c r="AA37" s="67" t="str">
        <f>IF(AND('Mapa de Riesgos'!$Y$24="Baja",'Mapa de Riesgos'!$AA$24="Moderado"),CONCATENATE("R2C",'Mapa de Riesgos'!$O$24),"")</f>
        <v/>
      </c>
      <c r="AB37" s="50" t="str">
        <f>IF(AND('Mapa de Riesgos'!$Y$19="Baja",'Mapa de Riesgos'!$AA$19="Mayor"),CONCATENATE("R2C",'Mapa de Riesgos'!$O$19),"")</f>
        <v/>
      </c>
      <c r="AC37" s="51" t="str">
        <f>IF(AND('Mapa de Riesgos'!$Y$20="Baja",'Mapa de Riesgos'!$AA$20="Mayor"),CONCATENATE("R2C",'Mapa de Riesgos'!$O$20),"")</f>
        <v/>
      </c>
      <c r="AD37" s="51" t="str">
        <f>IF(AND('Mapa de Riesgos'!$Y$21="Baja",'Mapa de Riesgos'!$AA$21="Mayor"),CONCATENATE("R2C",'Mapa de Riesgos'!$O$21),"")</f>
        <v/>
      </c>
      <c r="AE37" s="51" t="str">
        <f>IF(AND('Mapa de Riesgos'!$Y$22="Baja",'Mapa de Riesgos'!$AA$22="Mayor"),CONCATENATE("R2C",'Mapa de Riesgos'!$O$22),"")</f>
        <v/>
      </c>
      <c r="AF37" s="51" t="str">
        <f>IF(AND('Mapa de Riesgos'!$Y$23="Baja",'Mapa de Riesgos'!$AA$23="Mayor"),CONCATENATE("R2C",'Mapa de Riesgos'!$O$23),"")</f>
        <v/>
      </c>
      <c r="AG37" s="52" t="str">
        <f>IF(AND('Mapa de Riesgos'!$Y$24="Baja",'Mapa de Riesgos'!$AA$24="Mayor"),CONCATENATE("R2C",'Mapa de Riesgos'!$O$24),"")</f>
        <v/>
      </c>
      <c r="AH37" s="53" t="str">
        <f>IF(AND('Mapa de Riesgos'!$Y$19="Baja",'Mapa de Riesgos'!$AA$19="Catastrófico"),CONCATENATE("R2C",'Mapa de Riesgos'!$O$19),"")</f>
        <v/>
      </c>
      <c r="AI37" s="54" t="str">
        <f>IF(AND('Mapa de Riesgos'!$Y$20="Baja",'Mapa de Riesgos'!$AA$20="Catastrófico"),CONCATENATE("R2C",'Mapa de Riesgos'!$O$20),"")</f>
        <v/>
      </c>
      <c r="AJ37" s="54" t="str">
        <f>IF(AND('Mapa de Riesgos'!$Y$21="Baja",'Mapa de Riesgos'!$AA$21="Catastrófico"),CONCATENATE("R2C",'Mapa de Riesgos'!$O$21),"")</f>
        <v/>
      </c>
      <c r="AK37" s="54" t="str">
        <f>IF(AND('Mapa de Riesgos'!$Y$22="Baja",'Mapa de Riesgos'!$AA$22="Catastrófico"),CONCATENATE("R2C",'Mapa de Riesgos'!$O$22),"")</f>
        <v/>
      </c>
      <c r="AL37" s="54" t="str">
        <f>IF(AND('Mapa de Riesgos'!$Y$23="Baja",'Mapa de Riesgos'!$AA$23="Catastrófico"),CONCATENATE("R2C",'Mapa de Riesgos'!$O$23),"")</f>
        <v/>
      </c>
      <c r="AM37" s="55" t="str">
        <f>IF(AND('Mapa de Riesgos'!$Y$24="Baja",'Mapa de Riesgos'!$AA$24="Catastrófico"),CONCATENATE("R2C",'Mapa de Riesgos'!$O$24),"")</f>
        <v/>
      </c>
      <c r="AN37" s="81"/>
      <c r="AO37" s="582"/>
      <c r="AP37" s="583"/>
      <c r="AQ37" s="583"/>
      <c r="AR37" s="583"/>
      <c r="AS37" s="583"/>
      <c r="AT37" s="584"/>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row>
    <row r="38" spans="1:80" ht="15" customHeight="1" x14ac:dyDescent="0.25">
      <c r="A38" s="81"/>
      <c r="B38" s="463"/>
      <c r="C38" s="463"/>
      <c r="D38" s="464"/>
      <c r="E38" s="562"/>
      <c r="F38" s="561"/>
      <c r="G38" s="561"/>
      <c r="H38" s="561"/>
      <c r="I38" s="561"/>
      <c r="J38" s="74" t="str">
        <f>IF(AND('Mapa de Riesgos'!$Y$25="Baja",'Mapa de Riesgos'!$AA$25="Leve"),CONCATENATE("R3C",'Mapa de Riesgos'!$O$25),"")</f>
        <v/>
      </c>
      <c r="K38" s="75" t="str">
        <f>IF(AND('Mapa de Riesgos'!$Y$26="Baja",'Mapa de Riesgos'!$AA$26="Leve"),CONCATENATE("R3C",'Mapa de Riesgos'!$O$26),"")</f>
        <v/>
      </c>
      <c r="L38" s="75" t="str">
        <f>IF(AND('Mapa de Riesgos'!$Y$27="Baja",'Mapa de Riesgos'!$AA$27="Leve"),CONCATENATE("R3C",'Mapa de Riesgos'!$O$27),"")</f>
        <v/>
      </c>
      <c r="M38" s="75" t="str">
        <f>IF(AND('Mapa de Riesgos'!$Y$28="Baja",'Mapa de Riesgos'!$AA$28="Leve"),CONCATENATE("R3C",'Mapa de Riesgos'!$O$28),"")</f>
        <v/>
      </c>
      <c r="N38" s="75" t="str">
        <f>IF(AND('Mapa de Riesgos'!$Y$29="Baja",'Mapa de Riesgos'!$AA$29="Leve"),CONCATENATE("R3C",'Mapa de Riesgos'!$O$29),"")</f>
        <v/>
      </c>
      <c r="O38" s="76" t="str">
        <f>IF(AND('Mapa de Riesgos'!$Y$30="Baja",'Mapa de Riesgos'!$AA$30="Leve"),CONCATENATE("R3C",'Mapa de Riesgos'!$O$30),"")</f>
        <v/>
      </c>
      <c r="P38" s="65" t="str">
        <f>IF(AND('Mapa de Riesgos'!$Y$25="Baja",'Mapa de Riesgos'!$AA$25="Menor"),CONCATENATE("R3C",'Mapa de Riesgos'!$O$25),"")</f>
        <v/>
      </c>
      <c r="Q38" s="66" t="str">
        <f>IF(AND('Mapa de Riesgos'!$Y$26="Baja",'Mapa de Riesgos'!$AA$26="Menor"),CONCATENATE("R3C",'Mapa de Riesgos'!$O$26),"")</f>
        <v/>
      </c>
      <c r="R38" s="66" t="str">
        <f>IF(AND('Mapa de Riesgos'!$Y$27="Baja",'Mapa de Riesgos'!$AA$27="Menor"),CONCATENATE("R3C",'Mapa de Riesgos'!$O$27),"")</f>
        <v/>
      </c>
      <c r="S38" s="66" t="str">
        <f>IF(AND('Mapa de Riesgos'!$Y$28="Baja",'Mapa de Riesgos'!$AA$28="Menor"),CONCATENATE("R3C",'Mapa de Riesgos'!$O$28),"")</f>
        <v/>
      </c>
      <c r="T38" s="66" t="str">
        <f>IF(AND('Mapa de Riesgos'!$Y$29="Baja",'Mapa de Riesgos'!$AA$29="Menor"),CONCATENATE("R3C",'Mapa de Riesgos'!$O$29),"")</f>
        <v/>
      </c>
      <c r="U38" s="67" t="str">
        <f>IF(AND('Mapa de Riesgos'!$Y$30="Baja",'Mapa de Riesgos'!$AA$30="Menor"),CONCATENATE("R3C",'Mapa de Riesgos'!$O$30),"")</f>
        <v/>
      </c>
      <c r="V38" s="65" t="str">
        <f>IF(AND('Mapa de Riesgos'!$Y$25="Baja",'Mapa de Riesgos'!$AA$25="Moderado"),CONCATENATE("R3C",'Mapa de Riesgos'!$O$25),"")</f>
        <v/>
      </c>
      <c r="W38" s="66" t="str">
        <f>IF(AND('Mapa de Riesgos'!$Y$26="Baja",'Mapa de Riesgos'!$AA$26="Moderado"),CONCATENATE("R3C",'Mapa de Riesgos'!$O$26),"")</f>
        <v/>
      </c>
      <c r="X38" s="66" t="str">
        <f>IF(AND('Mapa de Riesgos'!$Y$27="Baja",'Mapa de Riesgos'!$AA$27="Moderado"),CONCATENATE("R3C",'Mapa de Riesgos'!$O$27),"")</f>
        <v/>
      </c>
      <c r="Y38" s="66" t="str">
        <f>IF(AND('Mapa de Riesgos'!$Y$28="Baja",'Mapa de Riesgos'!$AA$28="Moderado"),CONCATENATE("R3C",'Mapa de Riesgos'!$O$28),"")</f>
        <v/>
      </c>
      <c r="Z38" s="66" t="str">
        <f>IF(AND('Mapa de Riesgos'!$Y$29="Baja",'Mapa de Riesgos'!$AA$29="Moderado"),CONCATENATE("R3C",'Mapa de Riesgos'!$O$29),"")</f>
        <v/>
      </c>
      <c r="AA38" s="67" t="str">
        <f>IF(AND('Mapa de Riesgos'!$Y$30="Baja",'Mapa de Riesgos'!$AA$30="Moderado"),CONCATENATE("R3C",'Mapa de Riesgos'!$O$30),"")</f>
        <v/>
      </c>
      <c r="AB38" s="50" t="str">
        <f>IF(AND('Mapa de Riesgos'!$Y$25="Baja",'Mapa de Riesgos'!$AA$25="Mayor"),CONCATENATE("R3C",'Mapa de Riesgos'!$O$25),"")</f>
        <v/>
      </c>
      <c r="AC38" s="51" t="str">
        <f>IF(AND('Mapa de Riesgos'!$Y$26="Baja",'Mapa de Riesgos'!$AA$26="Mayor"),CONCATENATE("R3C",'Mapa de Riesgos'!$O$26),"")</f>
        <v/>
      </c>
      <c r="AD38" s="51" t="str">
        <f>IF(AND('Mapa de Riesgos'!$Y$27="Baja",'Mapa de Riesgos'!$AA$27="Mayor"),CONCATENATE("R3C",'Mapa de Riesgos'!$O$27),"")</f>
        <v/>
      </c>
      <c r="AE38" s="51" t="str">
        <f>IF(AND('Mapa de Riesgos'!$Y$28="Baja",'Mapa de Riesgos'!$AA$28="Mayor"),CONCATENATE("R3C",'Mapa de Riesgos'!$O$28),"")</f>
        <v/>
      </c>
      <c r="AF38" s="51" t="str">
        <f>IF(AND('Mapa de Riesgos'!$Y$29="Baja",'Mapa de Riesgos'!$AA$29="Mayor"),CONCATENATE("R3C",'Mapa de Riesgos'!$O$29),"")</f>
        <v/>
      </c>
      <c r="AG38" s="52" t="str">
        <f>IF(AND('Mapa de Riesgos'!$Y$30="Baja",'Mapa de Riesgos'!$AA$30="Mayor"),CONCATENATE("R3C",'Mapa de Riesgos'!$O$30),"")</f>
        <v/>
      </c>
      <c r="AH38" s="53" t="str">
        <f>IF(AND('Mapa de Riesgos'!$Y$25="Baja",'Mapa de Riesgos'!$AA$25="Catastrófico"),CONCATENATE("R3C",'Mapa de Riesgos'!$O$25),"")</f>
        <v/>
      </c>
      <c r="AI38" s="54" t="str">
        <f>IF(AND('Mapa de Riesgos'!$Y$26="Baja",'Mapa de Riesgos'!$AA$26="Catastrófico"),CONCATENATE("R3C",'Mapa de Riesgos'!$O$26),"")</f>
        <v/>
      </c>
      <c r="AJ38" s="54" t="str">
        <f>IF(AND('Mapa de Riesgos'!$Y$27="Baja",'Mapa de Riesgos'!$AA$27="Catastrófico"),CONCATENATE("R3C",'Mapa de Riesgos'!$O$27),"")</f>
        <v/>
      </c>
      <c r="AK38" s="54" t="str">
        <f>IF(AND('Mapa de Riesgos'!$Y$28="Baja",'Mapa de Riesgos'!$AA$28="Catastrófico"),CONCATENATE("R3C",'Mapa de Riesgos'!$O$28),"")</f>
        <v/>
      </c>
      <c r="AL38" s="54" t="str">
        <f>IF(AND('Mapa de Riesgos'!$Y$29="Baja",'Mapa de Riesgos'!$AA$29="Catastrófico"),CONCATENATE("R3C",'Mapa de Riesgos'!$O$29),"")</f>
        <v/>
      </c>
      <c r="AM38" s="55" t="str">
        <f>IF(AND('Mapa de Riesgos'!$Y$30="Baja",'Mapa de Riesgos'!$AA$30="Catastrófico"),CONCATENATE("R3C",'Mapa de Riesgos'!$O$30),"")</f>
        <v/>
      </c>
      <c r="AN38" s="81"/>
      <c r="AO38" s="582"/>
      <c r="AP38" s="583"/>
      <c r="AQ38" s="583"/>
      <c r="AR38" s="583"/>
      <c r="AS38" s="583"/>
      <c r="AT38" s="584"/>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row>
    <row r="39" spans="1:80" ht="15" customHeight="1" x14ac:dyDescent="0.25">
      <c r="A39" s="81"/>
      <c r="B39" s="463"/>
      <c r="C39" s="463"/>
      <c r="D39" s="464"/>
      <c r="E39" s="562"/>
      <c r="F39" s="561"/>
      <c r="G39" s="561"/>
      <c r="H39" s="561"/>
      <c r="I39" s="561"/>
      <c r="J39" s="74" t="str">
        <f>IF(AND('Mapa de Riesgos'!$Y$31="Baja",'Mapa de Riesgos'!$AA$31="Leve"),CONCATENATE("R4C",'Mapa de Riesgos'!$O$31),"")</f>
        <v/>
      </c>
      <c r="K39" s="75" t="str">
        <f>IF(AND('Mapa de Riesgos'!$Y$32="Baja",'Mapa de Riesgos'!$AA$32="Leve"),CONCATENATE("R4C",'Mapa de Riesgos'!$O$32),"")</f>
        <v/>
      </c>
      <c r="L39" s="75" t="str">
        <f>IF(AND('Mapa de Riesgos'!$Y$33="Baja",'Mapa de Riesgos'!$AA$33="Leve"),CONCATENATE("R4C",'Mapa de Riesgos'!$O$33),"")</f>
        <v/>
      </c>
      <c r="M39" s="75" t="str">
        <f>IF(AND('Mapa de Riesgos'!$Y$34="Baja",'Mapa de Riesgos'!$AA$34="Leve"),CONCATENATE("R4C",'Mapa de Riesgos'!$O$34),"")</f>
        <v/>
      </c>
      <c r="N39" s="75" t="str">
        <f>IF(AND('Mapa de Riesgos'!$Y$35="Baja",'Mapa de Riesgos'!$AA$35="Leve"),CONCATENATE("R4C",'Mapa de Riesgos'!$O$35),"")</f>
        <v/>
      </c>
      <c r="O39" s="76" t="str">
        <f>IF(AND('Mapa de Riesgos'!$Y$36="Baja",'Mapa de Riesgos'!$AA$36="Leve"),CONCATENATE("R4C",'Mapa de Riesgos'!$O$36),"")</f>
        <v/>
      </c>
      <c r="P39" s="65" t="str">
        <f>IF(AND('Mapa de Riesgos'!$Y$31="Baja",'Mapa de Riesgos'!$AA$31="Menor"),CONCATENATE("R4C",'Mapa de Riesgos'!$O$31),"")</f>
        <v/>
      </c>
      <c r="Q39" s="66" t="str">
        <f>IF(AND('Mapa de Riesgos'!$Y$32="Baja",'Mapa de Riesgos'!$AA$32="Menor"),CONCATENATE("R4C",'Mapa de Riesgos'!$O$32),"")</f>
        <v/>
      </c>
      <c r="R39" s="66" t="str">
        <f>IF(AND('Mapa de Riesgos'!$Y$33="Baja",'Mapa de Riesgos'!$AA$33="Menor"),CONCATENATE("R4C",'Mapa de Riesgos'!$O$33),"")</f>
        <v/>
      </c>
      <c r="S39" s="66" t="str">
        <f>IF(AND('Mapa de Riesgos'!$Y$34="Baja",'Mapa de Riesgos'!$AA$34="Menor"),CONCATENATE("R4C",'Mapa de Riesgos'!$O$34),"")</f>
        <v/>
      </c>
      <c r="T39" s="66" t="str">
        <f>IF(AND('Mapa de Riesgos'!$Y$35="Baja",'Mapa de Riesgos'!$AA$35="Menor"),CONCATENATE("R4C",'Mapa de Riesgos'!$O$35),"")</f>
        <v/>
      </c>
      <c r="U39" s="67" t="str">
        <f>IF(AND('Mapa de Riesgos'!$Y$36="Baja",'Mapa de Riesgos'!$AA$36="Menor"),CONCATENATE("R4C",'Mapa de Riesgos'!$O$36),"")</f>
        <v/>
      </c>
      <c r="V39" s="65" t="str">
        <f>IF(AND('Mapa de Riesgos'!$Y$31="Baja",'Mapa de Riesgos'!$AA$31="Moderado"),CONCATENATE("R4C",'Mapa de Riesgos'!$O$31),"")</f>
        <v/>
      </c>
      <c r="W39" s="66" t="str">
        <f>IF(AND('Mapa de Riesgos'!$Y$32="Baja",'Mapa de Riesgos'!$AA$32="Moderado"),CONCATENATE("R4C",'Mapa de Riesgos'!$O$32),"")</f>
        <v/>
      </c>
      <c r="X39" s="66" t="str">
        <f>IF(AND('Mapa de Riesgos'!$Y$33="Baja",'Mapa de Riesgos'!$AA$33="Moderado"),CONCATENATE("R4C",'Mapa de Riesgos'!$O$33),"")</f>
        <v/>
      </c>
      <c r="Y39" s="66" t="str">
        <f>IF(AND('Mapa de Riesgos'!$Y$34="Baja",'Mapa de Riesgos'!$AA$34="Moderado"),CONCATENATE("R4C",'Mapa de Riesgos'!$O$34),"")</f>
        <v/>
      </c>
      <c r="Z39" s="66" t="str">
        <f>IF(AND('Mapa de Riesgos'!$Y$35="Baja",'Mapa de Riesgos'!$AA$35="Moderado"),CONCATENATE("R4C",'Mapa de Riesgos'!$O$35),"")</f>
        <v/>
      </c>
      <c r="AA39" s="67" t="str">
        <f>IF(AND('Mapa de Riesgos'!$Y$36="Baja",'Mapa de Riesgos'!$AA$36="Moderado"),CONCATENATE("R4C",'Mapa de Riesgos'!$O$36),"")</f>
        <v/>
      </c>
      <c r="AB39" s="50" t="str">
        <f>IF(AND('Mapa de Riesgos'!$Y$31="Baja",'Mapa de Riesgos'!$AA$31="Mayor"),CONCATENATE("R4C",'Mapa de Riesgos'!$O$31),"")</f>
        <v/>
      </c>
      <c r="AC39" s="51" t="str">
        <f>IF(AND('Mapa de Riesgos'!$Y$32="Baja",'Mapa de Riesgos'!$AA$32="Mayor"),CONCATENATE("R4C",'Mapa de Riesgos'!$O$32),"")</f>
        <v/>
      </c>
      <c r="AD39" s="51" t="str">
        <f>IF(AND('Mapa de Riesgos'!$Y$33="Baja",'Mapa de Riesgos'!$AA$33="Mayor"),CONCATENATE("R4C",'Mapa de Riesgos'!$O$33),"")</f>
        <v/>
      </c>
      <c r="AE39" s="51" t="str">
        <f>IF(AND('Mapa de Riesgos'!$Y$34="Baja",'Mapa de Riesgos'!$AA$34="Mayor"),CONCATENATE("R4C",'Mapa de Riesgos'!$O$34),"")</f>
        <v/>
      </c>
      <c r="AF39" s="51" t="str">
        <f>IF(AND('Mapa de Riesgos'!$Y$35="Baja",'Mapa de Riesgos'!$AA$35="Mayor"),CONCATENATE("R4C",'Mapa de Riesgos'!$O$35),"")</f>
        <v/>
      </c>
      <c r="AG39" s="52" t="str">
        <f>IF(AND('Mapa de Riesgos'!$Y$36="Baja",'Mapa de Riesgos'!$AA$36="Mayor"),CONCATENATE("R4C",'Mapa de Riesgos'!$O$36),"")</f>
        <v/>
      </c>
      <c r="AH39" s="53" t="str">
        <f>IF(AND('Mapa de Riesgos'!$Y$31="Baja",'Mapa de Riesgos'!$AA$31="Catastrófico"),CONCATENATE("R4C",'Mapa de Riesgos'!$O$31),"")</f>
        <v/>
      </c>
      <c r="AI39" s="54" t="str">
        <f>IF(AND('Mapa de Riesgos'!$Y$32="Baja",'Mapa de Riesgos'!$AA$32="Catastrófico"),CONCATENATE("R4C",'Mapa de Riesgos'!$O$32),"")</f>
        <v/>
      </c>
      <c r="AJ39" s="54" t="str">
        <f>IF(AND('Mapa de Riesgos'!$Y$33="Baja",'Mapa de Riesgos'!$AA$33="Catastrófico"),CONCATENATE("R4C",'Mapa de Riesgos'!$O$33),"")</f>
        <v/>
      </c>
      <c r="AK39" s="54" t="str">
        <f>IF(AND('Mapa de Riesgos'!$Y$34="Baja",'Mapa de Riesgos'!$AA$34="Catastrófico"),CONCATENATE("R4C",'Mapa de Riesgos'!$O$34),"")</f>
        <v/>
      </c>
      <c r="AL39" s="54" t="str">
        <f>IF(AND('Mapa de Riesgos'!$Y$35="Baja",'Mapa de Riesgos'!$AA$35="Catastrófico"),CONCATENATE("R4C",'Mapa de Riesgos'!$O$35),"")</f>
        <v/>
      </c>
      <c r="AM39" s="55" t="str">
        <f>IF(AND('Mapa de Riesgos'!$Y$36="Baja",'Mapa de Riesgos'!$AA$36="Catastrófico"),CONCATENATE("R4C",'Mapa de Riesgos'!$O$36),"")</f>
        <v/>
      </c>
      <c r="AN39" s="81"/>
      <c r="AO39" s="582"/>
      <c r="AP39" s="583"/>
      <c r="AQ39" s="583"/>
      <c r="AR39" s="583"/>
      <c r="AS39" s="583"/>
      <c r="AT39" s="584"/>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row>
    <row r="40" spans="1:80" ht="15" customHeight="1" x14ac:dyDescent="0.25">
      <c r="A40" s="81"/>
      <c r="B40" s="463"/>
      <c r="C40" s="463"/>
      <c r="D40" s="464"/>
      <c r="E40" s="562"/>
      <c r="F40" s="561"/>
      <c r="G40" s="561"/>
      <c r="H40" s="561"/>
      <c r="I40" s="561"/>
      <c r="J40" s="74" t="str">
        <f>IF(AND('Mapa de Riesgos'!$Y$37="Baja",'Mapa de Riesgos'!$AA$37="Leve"),CONCATENATE("R5C",'Mapa de Riesgos'!$O$37),"")</f>
        <v/>
      </c>
      <c r="K40" s="75" t="str">
        <f>IF(AND('Mapa de Riesgos'!$Y$38="Baja",'Mapa de Riesgos'!$AA$38="Leve"),CONCATENATE("R5C",'Mapa de Riesgos'!$O$38),"")</f>
        <v/>
      </c>
      <c r="L40" s="75" t="str">
        <f>IF(AND('Mapa de Riesgos'!$Y$39="Baja",'Mapa de Riesgos'!$AA$39="Leve"),CONCATENATE("R5C",'Mapa de Riesgos'!$O$39),"")</f>
        <v/>
      </c>
      <c r="M40" s="75" t="str">
        <f>IF(AND('Mapa de Riesgos'!$Y$40="Baja",'Mapa de Riesgos'!$AA$40="Leve"),CONCATENATE("R5C",'Mapa de Riesgos'!$O$40),"")</f>
        <v/>
      </c>
      <c r="N40" s="75" t="str">
        <f>IF(AND('Mapa de Riesgos'!$Y$41="Baja",'Mapa de Riesgos'!$AA$41="Leve"),CONCATENATE("R5C",'Mapa de Riesgos'!$O$41),"")</f>
        <v/>
      </c>
      <c r="O40" s="76" t="str">
        <f>IF(AND('Mapa de Riesgos'!$Y$42="Baja",'Mapa de Riesgos'!$AA$42="Leve"),CONCATENATE("R5C",'Mapa de Riesgos'!$O$42),"")</f>
        <v/>
      </c>
      <c r="P40" s="65" t="str">
        <f>IF(AND('Mapa de Riesgos'!$Y$37="Baja",'Mapa de Riesgos'!$AA$37="Menor"),CONCATENATE("R5C",'Mapa de Riesgos'!$O$37),"")</f>
        <v/>
      </c>
      <c r="Q40" s="66" t="str">
        <f>IF(AND('Mapa de Riesgos'!$Y$38="Baja",'Mapa de Riesgos'!$AA$38="Menor"),CONCATENATE("R5C",'Mapa de Riesgos'!$O$38),"")</f>
        <v/>
      </c>
      <c r="R40" s="66" t="str">
        <f>IF(AND('Mapa de Riesgos'!$Y$39="Baja",'Mapa de Riesgos'!$AA$39="Menor"),CONCATENATE("R5C",'Mapa de Riesgos'!$O$39),"")</f>
        <v/>
      </c>
      <c r="S40" s="66" t="str">
        <f>IF(AND('Mapa de Riesgos'!$Y$40="Baja",'Mapa de Riesgos'!$AA$40="Menor"),CONCATENATE("R5C",'Mapa de Riesgos'!$O$40),"")</f>
        <v/>
      </c>
      <c r="T40" s="66" t="str">
        <f>IF(AND('Mapa de Riesgos'!$Y$41="Baja",'Mapa de Riesgos'!$AA$41="Menor"),CONCATENATE("R5C",'Mapa de Riesgos'!$O$41),"")</f>
        <v/>
      </c>
      <c r="U40" s="67" t="str">
        <f>IF(AND('Mapa de Riesgos'!$Y$42="Baja",'Mapa de Riesgos'!$AA$42="Menor"),CONCATENATE("R5C",'Mapa de Riesgos'!$O$42),"")</f>
        <v/>
      </c>
      <c r="V40" s="65" t="str">
        <f>IF(AND('Mapa de Riesgos'!$Y$37="Baja",'Mapa de Riesgos'!$AA$37="Moderado"),CONCATENATE("R5C",'Mapa de Riesgos'!$O$37),"")</f>
        <v/>
      </c>
      <c r="W40" s="66" t="str">
        <f>IF(AND('Mapa de Riesgos'!$Y$38="Baja",'Mapa de Riesgos'!$AA$38="Moderado"),CONCATENATE("R5C",'Mapa de Riesgos'!$O$38),"")</f>
        <v/>
      </c>
      <c r="X40" s="66" t="str">
        <f>IF(AND('Mapa de Riesgos'!$Y$39="Baja",'Mapa de Riesgos'!$AA$39="Moderado"),CONCATENATE("R5C",'Mapa de Riesgos'!$O$39),"")</f>
        <v/>
      </c>
      <c r="Y40" s="66" t="str">
        <f>IF(AND('Mapa de Riesgos'!$Y$40="Baja",'Mapa de Riesgos'!$AA$40="Moderado"),CONCATENATE("R5C",'Mapa de Riesgos'!$O$40),"")</f>
        <v/>
      </c>
      <c r="Z40" s="66" t="str">
        <f>IF(AND('Mapa de Riesgos'!$Y$41="Baja",'Mapa de Riesgos'!$AA$41="Moderado"),CONCATENATE("R5C",'Mapa de Riesgos'!$O$41),"")</f>
        <v/>
      </c>
      <c r="AA40" s="67" t="str">
        <f>IF(AND('Mapa de Riesgos'!$Y$42="Baja",'Mapa de Riesgos'!$AA$42="Moderado"),CONCATENATE("R5C",'Mapa de Riesgos'!$O$42),"")</f>
        <v/>
      </c>
      <c r="AB40" s="50" t="str">
        <f>IF(AND('Mapa de Riesgos'!$Y$37="Baja",'Mapa de Riesgos'!$AA$37="Mayor"),CONCATENATE("R5C",'Mapa de Riesgos'!$O$37),"")</f>
        <v/>
      </c>
      <c r="AC40" s="51" t="str">
        <f>IF(AND('Mapa de Riesgos'!$Y$38="Baja",'Mapa de Riesgos'!$AA$38="Mayor"),CONCATENATE("R5C",'Mapa de Riesgos'!$O$38),"")</f>
        <v/>
      </c>
      <c r="AD40" s="51" t="str">
        <f>IF(AND('Mapa de Riesgos'!$Y$39="Baja",'Mapa de Riesgos'!$AA$39="Mayor"),CONCATENATE("R5C",'Mapa de Riesgos'!$O$39),"")</f>
        <v/>
      </c>
      <c r="AE40" s="51" t="str">
        <f>IF(AND('Mapa de Riesgos'!$Y$40="Baja",'Mapa de Riesgos'!$AA$40="Mayor"),CONCATENATE("R5C",'Mapa de Riesgos'!$O$40),"")</f>
        <v/>
      </c>
      <c r="AF40" s="51" t="str">
        <f>IF(AND('Mapa de Riesgos'!$Y$41="Baja",'Mapa de Riesgos'!$AA$41="Mayor"),CONCATENATE("R5C",'Mapa de Riesgos'!$O$41),"")</f>
        <v/>
      </c>
      <c r="AG40" s="52" t="str">
        <f>IF(AND('Mapa de Riesgos'!$Y$42="Baja",'Mapa de Riesgos'!$AA$42="Mayor"),CONCATENATE("R5C",'Mapa de Riesgos'!$O$42),"")</f>
        <v/>
      </c>
      <c r="AH40" s="53" t="str">
        <f>IF(AND('Mapa de Riesgos'!$Y$37="Baja",'Mapa de Riesgos'!$AA$37="Catastrófico"),CONCATENATE("R5C",'Mapa de Riesgos'!$O$37),"")</f>
        <v/>
      </c>
      <c r="AI40" s="54" t="str">
        <f>IF(AND('Mapa de Riesgos'!$Y$38="Baja",'Mapa de Riesgos'!$AA$38="Catastrófico"),CONCATENATE("R5C",'Mapa de Riesgos'!$O$38),"")</f>
        <v/>
      </c>
      <c r="AJ40" s="54" t="str">
        <f>IF(AND('Mapa de Riesgos'!$Y$39="Baja",'Mapa de Riesgos'!$AA$39="Catastrófico"),CONCATENATE("R5C",'Mapa de Riesgos'!$O$39),"")</f>
        <v/>
      </c>
      <c r="AK40" s="54" t="str">
        <f>IF(AND('Mapa de Riesgos'!$Y$40="Baja",'Mapa de Riesgos'!$AA$40="Catastrófico"),CONCATENATE("R5C",'Mapa de Riesgos'!$O$40),"")</f>
        <v/>
      </c>
      <c r="AL40" s="54" t="str">
        <f>IF(AND('Mapa de Riesgos'!$Y$41="Baja",'Mapa de Riesgos'!$AA$41="Catastrófico"),CONCATENATE("R5C",'Mapa de Riesgos'!$O$41),"")</f>
        <v/>
      </c>
      <c r="AM40" s="55" t="str">
        <f>IF(AND('Mapa de Riesgos'!$Y$42="Baja",'Mapa de Riesgos'!$AA$42="Catastrófico"),CONCATENATE("R5C",'Mapa de Riesgos'!$O$42),"")</f>
        <v/>
      </c>
      <c r="AN40" s="81"/>
      <c r="AO40" s="582"/>
      <c r="AP40" s="583"/>
      <c r="AQ40" s="583"/>
      <c r="AR40" s="583"/>
      <c r="AS40" s="583"/>
      <c r="AT40" s="584"/>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row>
    <row r="41" spans="1:80" ht="15" customHeight="1" x14ac:dyDescent="0.25">
      <c r="A41" s="81"/>
      <c r="B41" s="463"/>
      <c r="C41" s="463"/>
      <c r="D41" s="464"/>
      <c r="E41" s="562"/>
      <c r="F41" s="561"/>
      <c r="G41" s="561"/>
      <c r="H41" s="561"/>
      <c r="I41" s="561"/>
      <c r="J41" s="74" t="str">
        <f>IF(AND('Mapa de Riesgos'!$Y$43="Baja",'Mapa de Riesgos'!$AA$43="Leve"),CONCATENATE("R6C",'Mapa de Riesgos'!$O$43),"")</f>
        <v/>
      </c>
      <c r="K41" s="75" t="str">
        <f>IF(AND('Mapa de Riesgos'!$Y$44="Baja",'Mapa de Riesgos'!$AA$44="Leve"),CONCATENATE("R6C",'Mapa de Riesgos'!$O$44),"")</f>
        <v/>
      </c>
      <c r="L41" s="75" t="str">
        <f>IF(AND('Mapa de Riesgos'!$Y$45="Baja",'Mapa de Riesgos'!$AA$45="Leve"),CONCATENATE("R6C",'Mapa de Riesgos'!$O$45),"")</f>
        <v/>
      </c>
      <c r="M41" s="75" t="str">
        <f>IF(AND('Mapa de Riesgos'!$Y$46="Baja",'Mapa de Riesgos'!$AA$46="Leve"),CONCATENATE("R6C",'Mapa de Riesgos'!$O$46),"")</f>
        <v/>
      </c>
      <c r="N41" s="75" t="str">
        <f>IF(AND('Mapa de Riesgos'!$Y$47="Baja",'Mapa de Riesgos'!$AA$47="Leve"),CONCATENATE("R6C",'Mapa de Riesgos'!$O$47),"")</f>
        <v/>
      </c>
      <c r="O41" s="76" t="str">
        <f>IF(AND('Mapa de Riesgos'!$Y$48="Baja",'Mapa de Riesgos'!$AA$48="Leve"),CONCATENATE("R6C",'Mapa de Riesgos'!$O$48),"")</f>
        <v/>
      </c>
      <c r="P41" s="65" t="str">
        <f>IF(AND('Mapa de Riesgos'!$Y$43="Baja",'Mapa de Riesgos'!$AA$43="Menor"),CONCATENATE("R6C",'Mapa de Riesgos'!$O$43),"")</f>
        <v/>
      </c>
      <c r="Q41" s="66" t="str">
        <f>IF(AND('Mapa de Riesgos'!$Y$44="Baja",'Mapa de Riesgos'!$AA$44="Menor"),CONCATENATE("R6C",'Mapa de Riesgos'!$O$44),"")</f>
        <v/>
      </c>
      <c r="R41" s="66" t="str">
        <f>IF(AND('Mapa de Riesgos'!$Y$45="Baja",'Mapa de Riesgos'!$AA$45="Menor"),CONCATENATE("R6C",'Mapa de Riesgos'!$O$45),"")</f>
        <v/>
      </c>
      <c r="S41" s="66" t="str">
        <f>IF(AND('Mapa de Riesgos'!$Y$46="Baja",'Mapa de Riesgos'!$AA$46="Menor"),CONCATENATE("R6C",'Mapa de Riesgos'!$O$46),"")</f>
        <v/>
      </c>
      <c r="T41" s="66" t="str">
        <f>IF(AND('Mapa de Riesgos'!$Y$47="Baja",'Mapa de Riesgos'!$AA$47="Menor"),CONCATENATE("R6C",'Mapa de Riesgos'!$O$47),"")</f>
        <v/>
      </c>
      <c r="U41" s="67" t="str">
        <f>IF(AND('Mapa de Riesgos'!$Y$48="Baja",'Mapa de Riesgos'!$AA$48="Menor"),CONCATENATE("R6C",'Mapa de Riesgos'!$O$48),"")</f>
        <v/>
      </c>
      <c r="V41" s="65" t="str">
        <f>IF(AND('Mapa de Riesgos'!$Y$43="Baja",'Mapa de Riesgos'!$AA$43="Moderado"),CONCATENATE("R6C",'Mapa de Riesgos'!$O$43),"")</f>
        <v/>
      </c>
      <c r="W41" s="66" t="str">
        <f>IF(AND('Mapa de Riesgos'!$Y$44="Baja",'Mapa de Riesgos'!$AA$44="Moderado"),CONCATENATE("R6C",'Mapa de Riesgos'!$O$44),"")</f>
        <v/>
      </c>
      <c r="X41" s="66" t="str">
        <f>IF(AND('Mapa de Riesgos'!$Y$45="Baja",'Mapa de Riesgos'!$AA$45="Moderado"),CONCATENATE("R6C",'Mapa de Riesgos'!$O$45),"")</f>
        <v/>
      </c>
      <c r="Y41" s="66" t="str">
        <f>IF(AND('Mapa de Riesgos'!$Y$46="Baja",'Mapa de Riesgos'!$AA$46="Moderado"),CONCATENATE("R6C",'Mapa de Riesgos'!$O$46),"")</f>
        <v/>
      </c>
      <c r="Z41" s="66" t="str">
        <f>IF(AND('Mapa de Riesgos'!$Y$47="Baja",'Mapa de Riesgos'!$AA$47="Moderado"),CONCATENATE("R6C",'Mapa de Riesgos'!$O$47),"")</f>
        <v/>
      </c>
      <c r="AA41" s="67" t="str">
        <f>IF(AND('Mapa de Riesgos'!$Y$48="Baja",'Mapa de Riesgos'!$AA$48="Moderado"),CONCATENATE("R6C",'Mapa de Riesgos'!$O$48),"")</f>
        <v/>
      </c>
      <c r="AB41" s="50" t="str">
        <f>IF(AND('Mapa de Riesgos'!$Y$43="Baja",'Mapa de Riesgos'!$AA$43="Mayor"),CONCATENATE("R6C",'Mapa de Riesgos'!$O$43),"")</f>
        <v/>
      </c>
      <c r="AC41" s="51" t="str">
        <f>IF(AND('Mapa de Riesgos'!$Y$44="Baja",'Mapa de Riesgos'!$AA$44="Mayor"),CONCATENATE("R6C",'Mapa de Riesgos'!$O$44),"")</f>
        <v/>
      </c>
      <c r="AD41" s="51" t="str">
        <f>IF(AND('Mapa de Riesgos'!$Y$45="Baja",'Mapa de Riesgos'!$AA$45="Mayor"),CONCATENATE("R6C",'Mapa de Riesgos'!$O$45),"")</f>
        <v/>
      </c>
      <c r="AE41" s="51" t="str">
        <f>IF(AND('Mapa de Riesgos'!$Y$46="Baja",'Mapa de Riesgos'!$AA$46="Mayor"),CONCATENATE("R6C",'Mapa de Riesgos'!$O$46),"")</f>
        <v/>
      </c>
      <c r="AF41" s="51" t="str">
        <f>IF(AND('Mapa de Riesgos'!$Y$47="Baja",'Mapa de Riesgos'!$AA$47="Mayor"),CONCATENATE("R6C",'Mapa de Riesgos'!$O$47),"")</f>
        <v/>
      </c>
      <c r="AG41" s="52" t="str">
        <f>IF(AND('Mapa de Riesgos'!$Y$48="Baja",'Mapa de Riesgos'!$AA$48="Mayor"),CONCATENATE("R6C",'Mapa de Riesgos'!$O$48),"")</f>
        <v/>
      </c>
      <c r="AH41" s="53" t="str">
        <f>IF(AND('Mapa de Riesgos'!$Y$43="Baja",'Mapa de Riesgos'!$AA$43="Catastrófico"),CONCATENATE("R6C",'Mapa de Riesgos'!$O$43),"")</f>
        <v/>
      </c>
      <c r="AI41" s="54" t="str">
        <f>IF(AND('Mapa de Riesgos'!$Y$44="Baja",'Mapa de Riesgos'!$AA$44="Catastrófico"),CONCATENATE("R6C",'Mapa de Riesgos'!$O$44),"")</f>
        <v/>
      </c>
      <c r="AJ41" s="54" t="str">
        <f>IF(AND('Mapa de Riesgos'!$Y$45="Baja",'Mapa de Riesgos'!$AA$45="Catastrófico"),CONCATENATE("R6C",'Mapa de Riesgos'!$O$45),"")</f>
        <v/>
      </c>
      <c r="AK41" s="54" t="str">
        <f>IF(AND('Mapa de Riesgos'!$Y$46="Baja",'Mapa de Riesgos'!$AA$46="Catastrófico"),CONCATENATE("R6C",'Mapa de Riesgos'!$O$46),"")</f>
        <v/>
      </c>
      <c r="AL41" s="54" t="str">
        <f>IF(AND('Mapa de Riesgos'!$Y$47="Baja",'Mapa de Riesgos'!$AA$47="Catastrófico"),CONCATENATE("R6C",'Mapa de Riesgos'!$O$47),"")</f>
        <v/>
      </c>
      <c r="AM41" s="55" t="str">
        <f>IF(AND('Mapa de Riesgos'!$Y$48="Baja",'Mapa de Riesgos'!$AA$48="Catastrófico"),CONCATENATE("R6C",'Mapa de Riesgos'!$O$48),"")</f>
        <v/>
      </c>
      <c r="AN41" s="81"/>
      <c r="AO41" s="582"/>
      <c r="AP41" s="583"/>
      <c r="AQ41" s="583"/>
      <c r="AR41" s="583"/>
      <c r="AS41" s="583"/>
      <c r="AT41" s="584"/>
      <c r="AU41" s="81"/>
      <c r="AV41" s="81"/>
      <c r="AW41" s="81"/>
      <c r="AX41" s="81"/>
      <c r="AY41" s="81"/>
      <c r="AZ41" s="81"/>
      <c r="BA41" s="81"/>
      <c r="BB41" s="81"/>
      <c r="BC41" s="81"/>
      <c r="BD41" s="81"/>
      <c r="BE41" s="81"/>
      <c r="BF41" s="81"/>
      <c r="BG41" s="81"/>
      <c r="BH41" s="81"/>
      <c r="BI41" s="81"/>
      <c r="BJ41" s="81"/>
      <c r="BK41" s="81"/>
      <c r="BL41" s="81"/>
      <c r="BM41" s="81"/>
      <c r="BN41" s="81"/>
      <c r="BO41" s="81"/>
      <c r="BP41" s="81"/>
      <c r="BQ41" s="81"/>
      <c r="BR41" s="81"/>
      <c r="BS41" s="81"/>
      <c r="BT41" s="81"/>
      <c r="BU41" s="81"/>
      <c r="BV41" s="81"/>
      <c r="BW41" s="81"/>
      <c r="BX41" s="81"/>
    </row>
    <row r="42" spans="1:80" ht="15" customHeight="1" x14ac:dyDescent="0.25">
      <c r="A42" s="81"/>
      <c r="B42" s="463"/>
      <c r="C42" s="463"/>
      <c r="D42" s="464"/>
      <c r="E42" s="562"/>
      <c r="F42" s="561"/>
      <c r="G42" s="561"/>
      <c r="H42" s="561"/>
      <c r="I42" s="561"/>
      <c r="J42" s="74" t="str">
        <f>IF(AND('Mapa de Riesgos'!$Y$49="Baja",'Mapa de Riesgos'!$AA$49="Leve"),CONCATENATE("R7C",'Mapa de Riesgos'!$O$49),"")</f>
        <v/>
      </c>
      <c r="K42" s="75" t="str">
        <f>IF(AND('Mapa de Riesgos'!$Y$50="Baja",'Mapa de Riesgos'!$AA$50="Leve"),CONCATENATE("R7C",'Mapa de Riesgos'!$O$50),"")</f>
        <v/>
      </c>
      <c r="L42" s="75" t="str">
        <f>IF(AND('Mapa de Riesgos'!$Y$51="Baja",'Mapa de Riesgos'!$AA$51="Leve"),CONCATENATE("R7C",'Mapa de Riesgos'!$O$51),"")</f>
        <v/>
      </c>
      <c r="M42" s="75" t="str">
        <f>IF(AND('Mapa de Riesgos'!$Y$52="Baja",'Mapa de Riesgos'!$AA$52="Leve"),CONCATENATE("R7C",'Mapa de Riesgos'!$O$52),"")</f>
        <v/>
      </c>
      <c r="N42" s="75" t="str">
        <f>IF(AND('Mapa de Riesgos'!$Y$53="Baja",'Mapa de Riesgos'!$AA$53="Leve"),CONCATENATE("R7C",'Mapa de Riesgos'!$O$53),"")</f>
        <v/>
      </c>
      <c r="O42" s="76" t="str">
        <f>IF(AND('Mapa de Riesgos'!$Y$54="Baja",'Mapa de Riesgos'!$AA$54="Leve"),CONCATENATE("R7C",'Mapa de Riesgos'!$O$54),"")</f>
        <v/>
      </c>
      <c r="P42" s="65" t="str">
        <f>IF(AND('Mapa de Riesgos'!$Y$49="Baja",'Mapa de Riesgos'!$AA$49="Menor"),CONCATENATE("R7C",'Mapa de Riesgos'!$O$49),"")</f>
        <v/>
      </c>
      <c r="Q42" s="66" t="str">
        <f>IF(AND('Mapa de Riesgos'!$Y$50="Baja",'Mapa de Riesgos'!$AA$50="Menor"),CONCATENATE("R7C",'Mapa de Riesgos'!$O$50),"")</f>
        <v/>
      </c>
      <c r="R42" s="66" t="str">
        <f>IF(AND('Mapa de Riesgos'!$Y$51="Baja",'Mapa de Riesgos'!$AA$51="Menor"),CONCATENATE("R7C",'Mapa de Riesgos'!$O$51),"")</f>
        <v/>
      </c>
      <c r="S42" s="66" t="str">
        <f>IF(AND('Mapa de Riesgos'!$Y$52="Baja",'Mapa de Riesgos'!$AA$52="Menor"),CONCATENATE("R7C",'Mapa de Riesgos'!$O$52),"")</f>
        <v/>
      </c>
      <c r="T42" s="66" t="str">
        <f>IF(AND('Mapa de Riesgos'!$Y$53="Baja",'Mapa de Riesgos'!$AA$53="Menor"),CONCATENATE("R7C",'Mapa de Riesgos'!$O$53),"")</f>
        <v/>
      </c>
      <c r="U42" s="67" t="str">
        <f>IF(AND('Mapa de Riesgos'!$Y$54="Baja",'Mapa de Riesgos'!$AA$54="Menor"),CONCATENATE("R7C",'Mapa de Riesgos'!$O$54),"")</f>
        <v/>
      </c>
      <c r="V42" s="65" t="str">
        <f>IF(AND('Mapa de Riesgos'!$Y$49="Baja",'Mapa de Riesgos'!$AA$49="Moderado"),CONCATENATE("R7C",'Mapa de Riesgos'!$O$49),"")</f>
        <v/>
      </c>
      <c r="W42" s="66" t="str">
        <f>IF(AND('Mapa de Riesgos'!$Y$50="Baja",'Mapa de Riesgos'!$AA$50="Moderado"),CONCATENATE("R7C",'Mapa de Riesgos'!$O$50),"")</f>
        <v/>
      </c>
      <c r="X42" s="66" t="str">
        <f>IF(AND('Mapa de Riesgos'!$Y$51="Baja",'Mapa de Riesgos'!$AA$51="Moderado"),CONCATENATE("R7C",'Mapa de Riesgos'!$O$51),"")</f>
        <v/>
      </c>
      <c r="Y42" s="66" t="str">
        <f>IF(AND('Mapa de Riesgos'!$Y$52="Baja",'Mapa de Riesgos'!$AA$52="Moderado"),CONCATENATE("R7C",'Mapa de Riesgos'!$O$52),"")</f>
        <v/>
      </c>
      <c r="Z42" s="66" t="str">
        <f>IF(AND('Mapa de Riesgos'!$Y$53="Baja",'Mapa de Riesgos'!$AA$53="Moderado"),CONCATENATE("R7C",'Mapa de Riesgos'!$O$53),"")</f>
        <v/>
      </c>
      <c r="AA42" s="67" t="str">
        <f>IF(AND('Mapa de Riesgos'!$Y$54="Baja",'Mapa de Riesgos'!$AA$54="Moderado"),CONCATENATE("R7C",'Mapa de Riesgos'!$O$54),"")</f>
        <v/>
      </c>
      <c r="AB42" s="50" t="str">
        <f>IF(AND('Mapa de Riesgos'!$Y$49="Baja",'Mapa de Riesgos'!$AA$49="Mayor"),CONCATENATE("R7C",'Mapa de Riesgos'!$O$49),"")</f>
        <v/>
      </c>
      <c r="AC42" s="51" t="str">
        <f>IF(AND('Mapa de Riesgos'!$Y$50="Baja",'Mapa de Riesgos'!$AA$50="Mayor"),CONCATENATE("R7C",'Mapa de Riesgos'!$O$50),"")</f>
        <v/>
      </c>
      <c r="AD42" s="51" t="str">
        <f>IF(AND('Mapa de Riesgos'!$Y$51="Baja",'Mapa de Riesgos'!$AA$51="Mayor"),CONCATENATE("R7C",'Mapa de Riesgos'!$O$51),"")</f>
        <v/>
      </c>
      <c r="AE42" s="51" t="str">
        <f>IF(AND('Mapa de Riesgos'!$Y$52="Baja",'Mapa de Riesgos'!$AA$52="Mayor"),CONCATENATE("R7C",'Mapa de Riesgos'!$O$52),"")</f>
        <v/>
      </c>
      <c r="AF42" s="51" t="str">
        <f>IF(AND('Mapa de Riesgos'!$Y$53="Baja",'Mapa de Riesgos'!$AA$53="Mayor"),CONCATENATE("R7C",'Mapa de Riesgos'!$O$53),"")</f>
        <v/>
      </c>
      <c r="AG42" s="52" t="str">
        <f>IF(AND('Mapa de Riesgos'!$Y$54="Baja",'Mapa de Riesgos'!$AA$54="Mayor"),CONCATENATE("R7C",'Mapa de Riesgos'!$O$54),"")</f>
        <v/>
      </c>
      <c r="AH42" s="53" t="str">
        <f>IF(AND('Mapa de Riesgos'!$Y$49="Baja",'Mapa de Riesgos'!$AA$49="Catastrófico"),CONCATENATE("R7C",'Mapa de Riesgos'!$O$49),"")</f>
        <v/>
      </c>
      <c r="AI42" s="54" t="str">
        <f>IF(AND('Mapa de Riesgos'!$Y$50="Baja",'Mapa de Riesgos'!$AA$50="Catastrófico"),CONCATENATE("R7C",'Mapa de Riesgos'!$O$50),"")</f>
        <v/>
      </c>
      <c r="AJ42" s="54" t="str">
        <f>IF(AND('Mapa de Riesgos'!$Y$51="Baja",'Mapa de Riesgos'!$AA$51="Catastrófico"),CONCATENATE("R7C",'Mapa de Riesgos'!$O$51),"")</f>
        <v/>
      </c>
      <c r="AK42" s="54" t="str">
        <f>IF(AND('Mapa de Riesgos'!$Y$52="Baja",'Mapa de Riesgos'!$AA$52="Catastrófico"),CONCATENATE("R7C",'Mapa de Riesgos'!$O$52),"")</f>
        <v/>
      </c>
      <c r="AL42" s="54" t="str">
        <f>IF(AND('Mapa de Riesgos'!$Y$53="Baja",'Mapa de Riesgos'!$AA$53="Catastrófico"),CONCATENATE("R7C",'Mapa de Riesgos'!$O$53),"")</f>
        <v/>
      </c>
      <c r="AM42" s="55" t="str">
        <f>IF(AND('Mapa de Riesgos'!$Y$54="Baja",'Mapa de Riesgos'!$AA$54="Catastrófico"),CONCATENATE("R7C",'Mapa de Riesgos'!$O$54),"")</f>
        <v/>
      </c>
      <c r="AN42" s="81"/>
      <c r="AO42" s="582"/>
      <c r="AP42" s="583"/>
      <c r="AQ42" s="583"/>
      <c r="AR42" s="583"/>
      <c r="AS42" s="583"/>
      <c r="AT42" s="584"/>
      <c r="AU42" s="81"/>
      <c r="AV42" s="81"/>
      <c r="AW42" s="81"/>
      <c r="AX42" s="81"/>
      <c r="AY42" s="81"/>
      <c r="AZ42" s="81"/>
      <c r="BA42" s="81"/>
      <c r="BB42" s="81"/>
      <c r="BC42" s="81"/>
      <c r="BD42" s="81"/>
      <c r="BE42" s="81"/>
      <c r="BF42" s="81"/>
      <c r="BG42" s="81"/>
      <c r="BH42" s="81"/>
      <c r="BI42" s="81"/>
      <c r="BJ42" s="81"/>
      <c r="BK42" s="81"/>
      <c r="BL42" s="81"/>
      <c r="BM42" s="81"/>
      <c r="BN42" s="81"/>
      <c r="BO42" s="81"/>
      <c r="BP42" s="81"/>
      <c r="BQ42" s="81"/>
      <c r="BR42" s="81"/>
      <c r="BS42" s="81"/>
      <c r="BT42" s="81"/>
      <c r="BU42" s="81"/>
      <c r="BV42" s="81"/>
      <c r="BW42" s="81"/>
      <c r="BX42" s="81"/>
    </row>
    <row r="43" spans="1:80" ht="15" customHeight="1" x14ac:dyDescent="0.25">
      <c r="A43" s="81"/>
      <c r="B43" s="463"/>
      <c r="C43" s="463"/>
      <c r="D43" s="464"/>
      <c r="E43" s="562"/>
      <c r="F43" s="561"/>
      <c r="G43" s="561"/>
      <c r="H43" s="561"/>
      <c r="I43" s="561"/>
      <c r="J43" s="74" t="str">
        <f>IF(AND('Mapa de Riesgos'!$Y$55="Baja",'Mapa de Riesgos'!$AA$55="Leve"),CONCATENATE("R8C",'Mapa de Riesgos'!$O$55),"")</f>
        <v/>
      </c>
      <c r="K43" s="75" t="str">
        <f>IF(AND('Mapa de Riesgos'!$Y$56="Baja",'Mapa de Riesgos'!$AA$56="Leve"),CONCATENATE("R8C",'Mapa de Riesgos'!$O$56),"")</f>
        <v/>
      </c>
      <c r="L43" s="75" t="str">
        <f>IF(AND('Mapa de Riesgos'!$Y$57="Baja",'Mapa de Riesgos'!$AA$57="Leve"),CONCATENATE("R8C",'Mapa de Riesgos'!$O$57),"")</f>
        <v/>
      </c>
      <c r="M43" s="75" t="str">
        <f>IF(AND('Mapa de Riesgos'!$Y$58="Baja",'Mapa de Riesgos'!$AA$58="Leve"),CONCATENATE("R8C",'Mapa de Riesgos'!$O$58),"")</f>
        <v/>
      </c>
      <c r="N43" s="75" t="str">
        <f>IF(AND('Mapa de Riesgos'!$Y$59="Baja",'Mapa de Riesgos'!$AA$59="Leve"),CONCATENATE("R8C",'Mapa de Riesgos'!$O$59),"")</f>
        <v/>
      </c>
      <c r="O43" s="76" t="str">
        <f>IF(AND('Mapa de Riesgos'!$Y$60="Baja",'Mapa de Riesgos'!$AA$60="Leve"),CONCATENATE("R8C",'Mapa de Riesgos'!$O$60),"")</f>
        <v/>
      </c>
      <c r="P43" s="65" t="str">
        <f>IF(AND('Mapa de Riesgos'!$Y$55="Baja",'Mapa de Riesgos'!$AA$55="Menor"),CONCATENATE("R8C",'Mapa de Riesgos'!$O$55),"")</f>
        <v/>
      </c>
      <c r="Q43" s="66" t="str">
        <f>IF(AND('Mapa de Riesgos'!$Y$56="Baja",'Mapa de Riesgos'!$AA$56="Menor"),CONCATENATE("R8C",'Mapa de Riesgos'!$O$56),"")</f>
        <v/>
      </c>
      <c r="R43" s="66" t="str">
        <f>IF(AND('Mapa de Riesgos'!$Y$57="Baja",'Mapa de Riesgos'!$AA$57="Menor"),CONCATENATE("R8C",'Mapa de Riesgos'!$O$57),"")</f>
        <v/>
      </c>
      <c r="S43" s="66" t="str">
        <f>IF(AND('Mapa de Riesgos'!$Y$58="Baja",'Mapa de Riesgos'!$AA$58="Menor"),CONCATENATE("R8C",'Mapa de Riesgos'!$O$58),"")</f>
        <v/>
      </c>
      <c r="T43" s="66" t="str">
        <f>IF(AND('Mapa de Riesgos'!$Y$59="Baja",'Mapa de Riesgos'!$AA$59="Menor"),CONCATENATE("R8C",'Mapa de Riesgos'!$O$59),"")</f>
        <v/>
      </c>
      <c r="U43" s="67" t="str">
        <f>IF(AND('Mapa de Riesgos'!$Y$60="Baja",'Mapa de Riesgos'!$AA$60="Menor"),CONCATENATE("R8C",'Mapa de Riesgos'!$O$60),"")</f>
        <v/>
      </c>
      <c r="V43" s="65" t="str">
        <f>IF(AND('Mapa de Riesgos'!$Y$55="Baja",'Mapa de Riesgos'!$AA$55="Moderado"),CONCATENATE("R8C",'Mapa de Riesgos'!$O$55),"")</f>
        <v/>
      </c>
      <c r="W43" s="66" t="str">
        <f>IF(AND('Mapa de Riesgos'!$Y$56="Baja",'Mapa de Riesgos'!$AA$56="Moderado"),CONCATENATE("R8C",'Mapa de Riesgos'!$O$56),"")</f>
        <v/>
      </c>
      <c r="X43" s="66" t="str">
        <f>IF(AND('Mapa de Riesgos'!$Y$57="Baja",'Mapa de Riesgos'!$AA$57="Moderado"),CONCATENATE("R8C",'Mapa de Riesgos'!$O$57),"")</f>
        <v/>
      </c>
      <c r="Y43" s="66" t="str">
        <f>IF(AND('Mapa de Riesgos'!$Y$58="Baja",'Mapa de Riesgos'!$AA$58="Moderado"),CONCATENATE("R8C",'Mapa de Riesgos'!$O$58),"")</f>
        <v/>
      </c>
      <c r="Z43" s="66" t="str">
        <f>IF(AND('Mapa de Riesgos'!$Y$59="Baja",'Mapa de Riesgos'!$AA$59="Moderado"),CONCATENATE("R8C",'Mapa de Riesgos'!$O$59),"")</f>
        <v/>
      </c>
      <c r="AA43" s="67" t="str">
        <f>IF(AND('Mapa de Riesgos'!$Y$60="Baja",'Mapa de Riesgos'!$AA$60="Moderado"),CONCATENATE("R8C",'Mapa de Riesgos'!$O$60),"")</f>
        <v/>
      </c>
      <c r="AB43" s="50" t="str">
        <f>IF(AND('Mapa de Riesgos'!$Y$55="Baja",'Mapa de Riesgos'!$AA$55="Mayor"),CONCATENATE("R8C",'Mapa de Riesgos'!$O$55),"")</f>
        <v/>
      </c>
      <c r="AC43" s="51" t="str">
        <f>IF(AND('Mapa de Riesgos'!$Y$56="Baja",'Mapa de Riesgos'!$AA$56="Mayor"),CONCATENATE("R8C",'Mapa de Riesgos'!$O$56),"")</f>
        <v/>
      </c>
      <c r="AD43" s="51" t="str">
        <f>IF(AND('Mapa de Riesgos'!$Y$57="Baja",'Mapa de Riesgos'!$AA$57="Mayor"),CONCATENATE("R8C",'Mapa de Riesgos'!$O$57),"")</f>
        <v/>
      </c>
      <c r="AE43" s="51" t="str">
        <f>IF(AND('Mapa de Riesgos'!$Y$58="Baja",'Mapa de Riesgos'!$AA$58="Mayor"),CONCATENATE("R8C",'Mapa de Riesgos'!$O$58),"")</f>
        <v/>
      </c>
      <c r="AF43" s="51" t="str">
        <f>IF(AND('Mapa de Riesgos'!$Y$59="Baja",'Mapa de Riesgos'!$AA$59="Mayor"),CONCATENATE("R8C",'Mapa de Riesgos'!$O$59),"")</f>
        <v/>
      </c>
      <c r="AG43" s="52" t="str">
        <f>IF(AND('Mapa de Riesgos'!$Y$60="Baja",'Mapa de Riesgos'!$AA$60="Mayor"),CONCATENATE("R8C",'Mapa de Riesgos'!$O$60),"")</f>
        <v/>
      </c>
      <c r="AH43" s="53" t="str">
        <f>IF(AND('Mapa de Riesgos'!$Y$55="Baja",'Mapa de Riesgos'!$AA$55="Catastrófico"),CONCATENATE("R8C",'Mapa de Riesgos'!$O$55),"")</f>
        <v/>
      </c>
      <c r="AI43" s="54" t="str">
        <f>IF(AND('Mapa de Riesgos'!$Y$56="Baja",'Mapa de Riesgos'!$AA$56="Catastrófico"),CONCATENATE("R8C",'Mapa de Riesgos'!$O$56),"")</f>
        <v/>
      </c>
      <c r="AJ43" s="54" t="str">
        <f>IF(AND('Mapa de Riesgos'!$Y$57="Baja",'Mapa de Riesgos'!$AA$57="Catastrófico"),CONCATENATE("R8C",'Mapa de Riesgos'!$O$57),"")</f>
        <v/>
      </c>
      <c r="AK43" s="54" t="str">
        <f>IF(AND('Mapa de Riesgos'!$Y$58="Baja",'Mapa de Riesgos'!$AA$58="Catastrófico"),CONCATENATE("R8C",'Mapa de Riesgos'!$O$58),"")</f>
        <v/>
      </c>
      <c r="AL43" s="54" t="str">
        <f>IF(AND('Mapa de Riesgos'!$Y$59="Baja",'Mapa de Riesgos'!$AA$59="Catastrófico"),CONCATENATE("R8C",'Mapa de Riesgos'!$O$59),"")</f>
        <v/>
      </c>
      <c r="AM43" s="55" t="str">
        <f>IF(AND('Mapa de Riesgos'!$Y$60="Baja",'Mapa de Riesgos'!$AA$60="Catastrófico"),CONCATENATE("R8C",'Mapa de Riesgos'!$O$60),"")</f>
        <v/>
      </c>
      <c r="AN43" s="81"/>
      <c r="AO43" s="582"/>
      <c r="AP43" s="583"/>
      <c r="AQ43" s="583"/>
      <c r="AR43" s="583"/>
      <c r="AS43" s="583"/>
      <c r="AT43" s="584"/>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row>
    <row r="44" spans="1:80" ht="15" customHeight="1" x14ac:dyDescent="0.25">
      <c r="A44" s="81"/>
      <c r="B44" s="463"/>
      <c r="C44" s="463"/>
      <c r="D44" s="464"/>
      <c r="E44" s="562"/>
      <c r="F44" s="561"/>
      <c r="G44" s="561"/>
      <c r="H44" s="561"/>
      <c r="I44" s="561"/>
      <c r="J44" s="74" t="str">
        <f>IF(AND('Mapa de Riesgos'!$Y$61="Baja",'Mapa de Riesgos'!$AA$61="Leve"),CONCATENATE("R9C",'Mapa de Riesgos'!$O$61),"")</f>
        <v/>
      </c>
      <c r="K44" s="75" t="str">
        <f>IF(AND('Mapa de Riesgos'!$Y$62="Baja",'Mapa de Riesgos'!$AA$62="Leve"),CONCATENATE("R9C",'Mapa de Riesgos'!$O$62),"")</f>
        <v/>
      </c>
      <c r="L44" s="75" t="str">
        <f>IF(AND('Mapa de Riesgos'!$Y$63="Baja",'Mapa de Riesgos'!$AA$63="Leve"),CONCATENATE("R9C",'Mapa de Riesgos'!$O$63),"")</f>
        <v/>
      </c>
      <c r="M44" s="75" t="str">
        <f>IF(AND('Mapa de Riesgos'!$Y$64="Baja",'Mapa de Riesgos'!$AA$64="Leve"),CONCATENATE("R9C",'Mapa de Riesgos'!$O$64),"")</f>
        <v/>
      </c>
      <c r="N44" s="75" t="str">
        <f>IF(AND('Mapa de Riesgos'!$Y$65="Baja",'Mapa de Riesgos'!$AA$65="Leve"),CONCATENATE("R9C",'Mapa de Riesgos'!$O$65),"")</f>
        <v/>
      </c>
      <c r="O44" s="76" t="str">
        <f>IF(AND('Mapa de Riesgos'!$Y$66="Baja",'Mapa de Riesgos'!$AA$66="Leve"),CONCATENATE("R9C",'Mapa de Riesgos'!$O$66),"")</f>
        <v/>
      </c>
      <c r="P44" s="65" t="str">
        <f>IF(AND('Mapa de Riesgos'!$Y$61="Baja",'Mapa de Riesgos'!$AA$61="Menor"),CONCATENATE("R9C",'Mapa de Riesgos'!$O$61),"")</f>
        <v/>
      </c>
      <c r="Q44" s="66" t="str">
        <f>IF(AND('Mapa de Riesgos'!$Y$62="Baja",'Mapa de Riesgos'!$AA$62="Menor"),CONCATENATE("R9C",'Mapa de Riesgos'!$O$62),"")</f>
        <v/>
      </c>
      <c r="R44" s="66" t="str">
        <f>IF(AND('Mapa de Riesgos'!$Y$63="Baja",'Mapa de Riesgos'!$AA$63="Menor"),CONCATENATE("R9C",'Mapa de Riesgos'!$O$63),"")</f>
        <v/>
      </c>
      <c r="S44" s="66" t="str">
        <f>IF(AND('Mapa de Riesgos'!$Y$64="Baja",'Mapa de Riesgos'!$AA$64="Menor"),CONCATENATE("R9C",'Mapa de Riesgos'!$O$64),"")</f>
        <v/>
      </c>
      <c r="T44" s="66" t="str">
        <f>IF(AND('Mapa de Riesgos'!$Y$65="Baja",'Mapa de Riesgos'!$AA$65="Menor"),CONCATENATE("R9C",'Mapa de Riesgos'!$O$65),"")</f>
        <v/>
      </c>
      <c r="U44" s="67" t="str">
        <f>IF(AND('Mapa de Riesgos'!$Y$66="Baja",'Mapa de Riesgos'!$AA$66="Menor"),CONCATENATE("R9C",'Mapa de Riesgos'!$O$66),"")</f>
        <v/>
      </c>
      <c r="V44" s="65" t="str">
        <f>IF(AND('Mapa de Riesgos'!$Y$61="Baja",'Mapa de Riesgos'!$AA$61="Moderado"),CONCATENATE("R9C",'Mapa de Riesgos'!$O$61),"")</f>
        <v/>
      </c>
      <c r="W44" s="66" t="str">
        <f>IF(AND('Mapa de Riesgos'!$Y$62="Baja",'Mapa de Riesgos'!$AA$62="Moderado"),CONCATENATE("R9C",'Mapa de Riesgos'!$O$62),"")</f>
        <v/>
      </c>
      <c r="X44" s="66" t="str">
        <f>IF(AND('Mapa de Riesgos'!$Y$63="Baja",'Mapa de Riesgos'!$AA$63="Moderado"),CONCATENATE("R9C",'Mapa de Riesgos'!$O$63),"")</f>
        <v/>
      </c>
      <c r="Y44" s="66" t="str">
        <f>IF(AND('Mapa de Riesgos'!$Y$64="Baja",'Mapa de Riesgos'!$AA$64="Moderado"),CONCATENATE("R9C",'Mapa de Riesgos'!$O$64),"")</f>
        <v/>
      </c>
      <c r="Z44" s="66" t="str">
        <f>IF(AND('Mapa de Riesgos'!$Y$65="Baja",'Mapa de Riesgos'!$AA$65="Moderado"),CONCATENATE("R9C",'Mapa de Riesgos'!$O$65),"")</f>
        <v/>
      </c>
      <c r="AA44" s="67" t="str">
        <f>IF(AND('Mapa de Riesgos'!$Y$66="Baja",'Mapa de Riesgos'!$AA$66="Moderado"),CONCATENATE("R9C",'Mapa de Riesgos'!$O$66),"")</f>
        <v/>
      </c>
      <c r="AB44" s="50" t="str">
        <f>IF(AND('Mapa de Riesgos'!$Y$61="Baja",'Mapa de Riesgos'!$AA$61="Mayor"),CONCATENATE("R9C",'Mapa de Riesgos'!$O$61),"")</f>
        <v/>
      </c>
      <c r="AC44" s="51" t="str">
        <f>IF(AND('Mapa de Riesgos'!$Y$62="Baja",'Mapa de Riesgos'!$AA$62="Mayor"),CONCATENATE("R9C",'Mapa de Riesgos'!$O$62),"")</f>
        <v/>
      </c>
      <c r="AD44" s="51" t="str">
        <f>IF(AND('Mapa de Riesgos'!$Y$63="Baja",'Mapa de Riesgos'!$AA$63="Mayor"),CONCATENATE("R9C",'Mapa de Riesgos'!$O$63),"")</f>
        <v/>
      </c>
      <c r="AE44" s="51" t="str">
        <f>IF(AND('Mapa de Riesgos'!$Y$64="Baja",'Mapa de Riesgos'!$AA$64="Mayor"),CONCATENATE("R9C",'Mapa de Riesgos'!$O$64),"")</f>
        <v/>
      </c>
      <c r="AF44" s="51" t="str">
        <f>IF(AND('Mapa de Riesgos'!$Y$65="Baja",'Mapa de Riesgos'!$AA$65="Mayor"),CONCATENATE("R9C",'Mapa de Riesgos'!$O$65),"")</f>
        <v/>
      </c>
      <c r="AG44" s="52" t="str">
        <f>IF(AND('Mapa de Riesgos'!$Y$66="Baja",'Mapa de Riesgos'!$AA$66="Mayor"),CONCATENATE("R9C",'Mapa de Riesgos'!$O$66),"")</f>
        <v/>
      </c>
      <c r="AH44" s="53" t="str">
        <f>IF(AND('Mapa de Riesgos'!$Y$61="Baja",'Mapa de Riesgos'!$AA$61="Catastrófico"),CONCATENATE("R9C",'Mapa de Riesgos'!$O$61),"")</f>
        <v/>
      </c>
      <c r="AI44" s="54" t="str">
        <f>IF(AND('Mapa de Riesgos'!$Y$62="Baja",'Mapa de Riesgos'!$AA$62="Catastrófico"),CONCATENATE("R9C",'Mapa de Riesgos'!$O$62),"")</f>
        <v/>
      </c>
      <c r="AJ44" s="54" t="str">
        <f>IF(AND('Mapa de Riesgos'!$Y$63="Baja",'Mapa de Riesgos'!$AA$63="Catastrófico"),CONCATENATE("R9C",'Mapa de Riesgos'!$O$63),"")</f>
        <v/>
      </c>
      <c r="AK44" s="54" t="str">
        <f>IF(AND('Mapa de Riesgos'!$Y$64="Baja",'Mapa de Riesgos'!$AA$64="Catastrófico"),CONCATENATE("R9C",'Mapa de Riesgos'!$O$64),"")</f>
        <v/>
      </c>
      <c r="AL44" s="54" t="str">
        <f>IF(AND('Mapa de Riesgos'!$Y$65="Baja",'Mapa de Riesgos'!$AA$65="Catastrófico"),CONCATENATE("R9C",'Mapa de Riesgos'!$O$65),"")</f>
        <v/>
      </c>
      <c r="AM44" s="55" t="str">
        <f>IF(AND('Mapa de Riesgos'!$Y$66="Baja",'Mapa de Riesgos'!$AA$66="Catastrófico"),CONCATENATE("R9C",'Mapa de Riesgos'!$O$66),"")</f>
        <v/>
      </c>
      <c r="AN44" s="81"/>
      <c r="AO44" s="582"/>
      <c r="AP44" s="583"/>
      <c r="AQ44" s="583"/>
      <c r="AR44" s="583"/>
      <c r="AS44" s="583"/>
      <c r="AT44" s="584"/>
      <c r="AU44" s="81"/>
      <c r="AV44" s="81"/>
      <c r="AW44" s="81"/>
      <c r="AX44" s="81"/>
      <c r="AY44" s="81"/>
      <c r="AZ44" s="81"/>
      <c r="BA44" s="81"/>
      <c r="BB44" s="81"/>
      <c r="BC44" s="81"/>
      <c r="BD44" s="81"/>
      <c r="BE44" s="81"/>
      <c r="BF44" s="81"/>
      <c r="BG44" s="81"/>
      <c r="BH44" s="81"/>
      <c r="BI44" s="81"/>
      <c r="BJ44" s="81"/>
      <c r="BK44" s="81"/>
      <c r="BL44" s="81"/>
      <c r="BM44" s="81"/>
      <c r="BN44" s="81"/>
      <c r="BO44" s="81"/>
      <c r="BP44" s="81"/>
      <c r="BQ44" s="81"/>
      <c r="BR44" s="81"/>
      <c r="BS44" s="81"/>
      <c r="BT44" s="81"/>
      <c r="BU44" s="81"/>
      <c r="BV44" s="81"/>
      <c r="BW44" s="81"/>
      <c r="BX44" s="81"/>
    </row>
    <row r="45" spans="1:80" ht="15.75" customHeight="1" thickBot="1" x14ac:dyDescent="0.3">
      <c r="A45" s="81"/>
      <c r="B45" s="463"/>
      <c r="C45" s="463"/>
      <c r="D45" s="464"/>
      <c r="E45" s="563"/>
      <c r="F45" s="564"/>
      <c r="G45" s="564"/>
      <c r="H45" s="564"/>
      <c r="I45" s="564"/>
      <c r="J45" s="77" t="str">
        <f>IF(AND('Mapa de Riesgos'!$Y$67="Baja",'Mapa de Riesgos'!$AA$67="Leve"),CONCATENATE("R10C",'Mapa de Riesgos'!$O$67),"")</f>
        <v/>
      </c>
      <c r="K45" s="78" t="str">
        <f>IF(AND('Mapa de Riesgos'!$Y$68="Baja",'Mapa de Riesgos'!$AA$68="Leve"),CONCATENATE("R10C",'Mapa de Riesgos'!$O$68),"")</f>
        <v/>
      </c>
      <c r="L45" s="78" t="str">
        <f>IF(AND('Mapa de Riesgos'!$Y$69="Baja",'Mapa de Riesgos'!$AA$69="Leve"),CONCATENATE("R10C",'Mapa de Riesgos'!$O$69),"")</f>
        <v/>
      </c>
      <c r="M45" s="78" t="str">
        <f>IF(AND('Mapa de Riesgos'!$Y$70="Baja",'Mapa de Riesgos'!$AA$70="Leve"),CONCATENATE("R10C",'Mapa de Riesgos'!$O$70),"")</f>
        <v/>
      </c>
      <c r="N45" s="78" t="str">
        <f>IF(AND('Mapa de Riesgos'!$Y$71="Baja",'Mapa de Riesgos'!$AA$71="Leve"),CONCATENATE("R10C",'Mapa de Riesgos'!$O$71),"")</f>
        <v/>
      </c>
      <c r="O45" s="79" t="str">
        <f>IF(AND('Mapa de Riesgos'!$Y$72="Baja",'Mapa de Riesgos'!$AA$72="Leve"),CONCATENATE("R10C",'Mapa de Riesgos'!$O$72),"")</f>
        <v/>
      </c>
      <c r="P45" s="65" t="str">
        <f>IF(AND('Mapa de Riesgos'!$Y$67="Baja",'Mapa de Riesgos'!$AA$67="Menor"),CONCATENATE("R10C",'Mapa de Riesgos'!$O$67),"")</f>
        <v/>
      </c>
      <c r="Q45" s="66" t="str">
        <f>IF(AND('Mapa de Riesgos'!$Y$68="Baja",'Mapa de Riesgos'!$AA$68="Menor"),CONCATENATE("R10C",'Mapa de Riesgos'!$O$68),"")</f>
        <v/>
      </c>
      <c r="R45" s="66" t="str">
        <f>IF(AND('Mapa de Riesgos'!$Y$69="Baja",'Mapa de Riesgos'!$AA$69="Menor"),CONCATENATE("R10C",'Mapa de Riesgos'!$O$69),"")</f>
        <v/>
      </c>
      <c r="S45" s="66" t="str">
        <f>IF(AND('Mapa de Riesgos'!$Y$70="Baja",'Mapa de Riesgos'!$AA$70="Menor"),CONCATENATE("R10C",'Mapa de Riesgos'!$O$70),"")</f>
        <v/>
      </c>
      <c r="T45" s="66" t="str">
        <f>IF(AND('Mapa de Riesgos'!$Y$71="Baja",'Mapa de Riesgos'!$AA$71="Menor"),CONCATENATE("R10C",'Mapa de Riesgos'!$O$71),"")</f>
        <v/>
      </c>
      <c r="U45" s="67" t="str">
        <f>IF(AND('Mapa de Riesgos'!$Y$72="Baja",'Mapa de Riesgos'!$AA$72="Menor"),CONCATENATE("R10C",'Mapa de Riesgos'!$O$72),"")</f>
        <v/>
      </c>
      <c r="V45" s="68" t="str">
        <f>IF(AND('Mapa de Riesgos'!$Y$67="Baja",'Mapa de Riesgos'!$AA$67="Moderado"),CONCATENATE("R10C",'Mapa de Riesgos'!$O$67),"")</f>
        <v/>
      </c>
      <c r="W45" s="69" t="str">
        <f>IF(AND('Mapa de Riesgos'!$Y$68="Baja",'Mapa de Riesgos'!$AA$68="Moderado"),CONCATENATE("R10C",'Mapa de Riesgos'!$O$68),"")</f>
        <v/>
      </c>
      <c r="X45" s="69" t="str">
        <f>IF(AND('Mapa de Riesgos'!$Y$69="Baja",'Mapa de Riesgos'!$AA$69="Moderado"),CONCATENATE("R10C",'Mapa de Riesgos'!$O$69),"")</f>
        <v/>
      </c>
      <c r="Y45" s="69" t="str">
        <f>IF(AND('Mapa de Riesgos'!$Y$70="Baja",'Mapa de Riesgos'!$AA$70="Moderado"),CONCATENATE("R10C",'Mapa de Riesgos'!$O$70),"")</f>
        <v/>
      </c>
      <c r="Z45" s="69" t="str">
        <f>IF(AND('Mapa de Riesgos'!$Y$71="Baja",'Mapa de Riesgos'!$AA$71="Moderado"),CONCATENATE("R10C",'Mapa de Riesgos'!$O$71),"")</f>
        <v/>
      </c>
      <c r="AA45" s="70" t="str">
        <f>IF(AND('Mapa de Riesgos'!$Y$72="Baja",'Mapa de Riesgos'!$AA$72="Moderado"),CONCATENATE("R10C",'Mapa de Riesgos'!$O$72),"")</f>
        <v/>
      </c>
      <c r="AB45" s="56" t="str">
        <f>IF(AND('Mapa de Riesgos'!$Y$67="Baja",'Mapa de Riesgos'!$AA$67="Mayor"),CONCATENATE("R10C",'Mapa de Riesgos'!$O$67),"")</f>
        <v/>
      </c>
      <c r="AC45" s="57" t="str">
        <f>IF(AND('Mapa de Riesgos'!$Y$68="Baja",'Mapa de Riesgos'!$AA$68="Mayor"),CONCATENATE("R10C",'Mapa de Riesgos'!$O$68),"")</f>
        <v/>
      </c>
      <c r="AD45" s="57" t="str">
        <f>IF(AND('Mapa de Riesgos'!$Y$69="Baja",'Mapa de Riesgos'!$AA$69="Mayor"),CONCATENATE("R10C",'Mapa de Riesgos'!$O$69),"")</f>
        <v/>
      </c>
      <c r="AE45" s="57" t="str">
        <f>IF(AND('Mapa de Riesgos'!$Y$70="Baja",'Mapa de Riesgos'!$AA$70="Mayor"),CONCATENATE("R10C",'Mapa de Riesgos'!$O$70),"")</f>
        <v/>
      </c>
      <c r="AF45" s="57" t="str">
        <f>IF(AND('Mapa de Riesgos'!$Y$71="Baja",'Mapa de Riesgos'!$AA$71="Mayor"),CONCATENATE("R10C",'Mapa de Riesgos'!$O$71),"")</f>
        <v/>
      </c>
      <c r="AG45" s="58" t="str">
        <f>IF(AND('Mapa de Riesgos'!$Y$72="Baja",'Mapa de Riesgos'!$AA$72="Mayor"),CONCATENATE("R10C",'Mapa de Riesgos'!$O$72),"")</f>
        <v/>
      </c>
      <c r="AH45" s="59" t="str">
        <f>IF(AND('Mapa de Riesgos'!$Y$67="Baja",'Mapa de Riesgos'!$AA$67="Catastrófico"),CONCATENATE("R10C",'Mapa de Riesgos'!$O$67),"")</f>
        <v/>
      </c>
      <c r="AI45" s="60" t="str">
        <f>IF(AND('Mapa de Riesgos'!$Y$68="Baja",'Mapa de Riesgos'!$AA$68="Catastrófico"),CONCATENATE("R10C",'Mapa de Riesgos'!$O$68),"")</f>
        <v/>
      </c>
      <c r="AJ45" s="60" t="str">
        <f>IF(AND('Mapa de Riesgos'!$Y$69="Baja",'Mapa de Riesgos'!$AA$69="Catastrófico"),CONCATENATE("R10C",'Mapa de Riesgos'!$O$69),"")</f>
        <v/>
      </c>
      <c r="AK45" s="60" t="str">
        <f>IF(AND('Mapa de Riesgos'!$Y$70="Baja",'Mapa de Riesgos'!$AA$70="Catastrófico"),CONCATENATE("R10C",'Mapa de Riesgos'!$O$70),"")</f>
        <v/>
      </c>
      <c r="AL45" s="60" t="str">
        <f>IF(AND('Mapa de Riesgos'!$Y$71="Baja",'Mapa de Riesgos'!$AA$71="Catastrófico"),CONCATENATE("R10C",'Mapa de Riesgos'!$O$71),"")</f>
        <v/>
      </c>
      <c r="AM45" s="61" t="str">
        <f>IF(AND('Mapa de Riesgos'!$Y$72="Baja",'Mapa de Riesgos'!$AA$72="Catastrófico"),CONCATENATE("R10C",'Mapa de Riesgos'!$O$72),"")</f>
        <v/>
      </c>
      <c r="AN45" s="81"/>
      <c r="AO45" s="585"/>
      <c r="AP45" s="586"/>
      <c r="AQ45" s="586"/>
      <c r="AR45" s="586"/>
      <c r="AS45" s="586"/>
      <c r="AT45" s="587"/>
    </row>
    <row r="46" spans="1:80" ht="46.5" customHeight="1" x14ac:dyDescent="0.35">
      <c r="A46" s="81"/>
      <c r="B46" s="463"/>
      <c r="C46" s="463"/>
      <c r="D46" s="464"/>
      <c r="E46" s="558" t="s">
        <v>173</v>
      </c>
      <c r="F46" s="559"/>
      <c r="G46" s="559"/>
      <c r="H46" s="559"/>
      <c r="I46" s="576"/>
      <c r="J46" s="71" t="str">
        <f>IF(AND('Mapa de Riesgos'!$Y$12="Muy Baja",'Mapa de Riesgos'!$AA$12="Leve"),CONCATENATE("R1C",'Mapa de Riesgos'!$O$12),"")</f>
        <v/>
      </c>
      <c r="K46" s="72" t="str">
        <f>IF(AND('Mapa de Riesgos'!$Y$14="Muy Baja",'Mapa de Riesgos'!$AA$14="Leve"),CONCATENATE("R1C",'Mapa de Riesgos'!$O$14),"")</f>
        <v/>
      </c>
      <c r="L46" s="72" t="str">
        <f>IF(AND('Mapa de Riesgos'!$Y$15="Muy Baja",'Mapa de Riesgos'!$AA$15="Leve"),CONCATENATE("R1C",'Mapa de Riesgos'!$O$15),"")</f>
        <v/>
      </c>
      <c r="M46" s="72" t="str">
        <f>IF(AND('Mapa de Riesgos'!$Y$16="Muy Baja",'Mapa de Riesgos'!$AA$16="Leve"),CONCATENATE("R1C",'Mapa de Riesgos'!$O$16),"")</f>
        <v/>
      </c>
      <c r="N46" s="72" t="str">
        <f>IF(AND('Mapa de Riesgos'!$Y$17="Muy Baja",'Mapa de Riesgos'!$AA$17="Leve"),CONCATENATE("R1C",'Mapa de Riesgos'!$O$17),"")</f>
        <v/>
      </c>
      <c r="O46" s="73" t="str">
        <f>IF(AND('Mapa de Riesgos'!$Y$18="Muy Baja",'Mapa de Riesgos'!$AA$18="Leve"),CONCATENATE("R1C",'Mapa de Riesgos'!$O$18),"")</f>
        <v/>
      </c>
      <c r="P46" s="71" t="str">
        <f>IF(AND('Mapa de Riesgos'!$Y$12="Muy Baja",'Mapa de Riesgos'!$AA$12="Menor"),CONCATENATE("R1C",'Mapa de Riesgos'!$O$12),"")</f>
        <v/>
      </c>
      <c r="Q46" s="72" t="str">
        <f>IF(AND('Mapa de Riesgos'!$Y$14="Muy Baja",'Mapa de Riesgos'!$AA$14="Menor"),CONCATENATE("R1C",'Mapa de Riesgos'!$O$14),"")</f>
        <v/>
      </c>
      <c r="R46" s="72" t="str">
        <f>IF(AND('Mapa de Riesgos'!$Y$15="Muy Baja",'Mapa de Riesgos'!$AA$15="Menor"),CONCATENATE("R1C",'Mapa de Riesgos'!$O$15),"")</f>
        <v/>
      </c>
      <c r="S46" s="72" t="str">
        <f>IF(AND('Mapa de Riesgos'!$Y$16="Muy Baja",'Mapa de Riesgos'!$AA$16="Menor"),CONCATENATE("R1C",'Mapa de Riesgos'!$O$16),"")</f>
        <v/>
      </c>
      <c r="T46" s="72" t="str">
        <f>IF(AND('Mapa de Riesgos'!$Y$17="Muy Baja",'Mapa de Riesgos'!$AA$17="Menor"),CONCATENATE("R1C",'Mapa de Riesgos'!$O$17),"")</f>
        <v/>
      </c>
      <c r="U46" s="73" t="str">
        <f>IF(AND('Mapa de Riesgos'!$Y$18="Muy Baja",'Mapa de Riesgos'!$AA$18="Menor"),CONCATENATE("R1C",'Mapa de Riesgos'!$O$18),"")</f>
        <v/>
      </c>
      <c r="V46" s="62" t="str">
        <f>IF(AND('Mapa de Riesgos'!$Y$12="Muy Baja",'Mapa de Riesgos'!$AA$12="Moderado"),CONCATENATE("R1C",'Mapa de Riesgos'!$O$12),"")</f>
        <v/>
      </c>
      <c r="W46" s="80" t="str">
        <f>IF(AND('Mapa de Riesgos'!$Y$14="Muy Baja",'Mapa de Riesgos'!$AA$14="Moderado"),CONCATENATE("R1C",'Mapa de Riesgos'!$O$14),"")</f>
        <v/>
      </c>
      <c r="X46" s="63" t="str">
        <f>IF(AND('Mapa de Riesgos'!$Y$15="Muy Baja",'Mapa de Riesgos'!$AA$15="Moderado"),CONCATENATE("R1C",'Mapa de Riesgos'!$O$15),"")</f>
        <v/>
      </c>
      <c r="Y46" s="63" t="str">
        <f>IF(AND('Mapa de Riesgos'!$Y$16="Muy Baja",'Mapa de Riesgos'!$AA$16="Moderado"),CONCATENATE("R1C",'Mapa de Riesgos'!$O$16),"")</f>
        <v/>
      </c>
      <c r="Z46" s="63" t="str">
        <f>IF(AND('Mapa de Riesgos'!$Y$17="Muy Baja",'Mapa de Riesgos'!$AA$17="Moderado"),CONCATENATE("R1C",'Mapa de Riesgos'!$O$17),"")</f>
        <v/>
      </c>
      <c r="AA46" s="64" t="str">
        <f>IF(AND('Mapa de Riesgos'!$Y$18="Muy Baja",'Mapa de Riesgos'!$AA$18="Moderado"),CONCATENATE("R1C",'Mapa de Riesgos'!$O$18),"")</f>
        <v/>
      </c>
      <c r="AB46" s="44" t="str">
        <f>IF(AND('Mapa de Riesgos'!$Y$12="Muy Baja",'Mapa de Riesgos'!$AA$12="Mayor"),CONCATENATE("R1C",'Mapa de Riesgos'!$O$12),"")</f>
        <v/>
      </c>
      <c r="AC46" s="45" t="str">
        <f>IF(AND('Mapa de Riesgos'!$Y$14="Muy Baja",'Mapa de Riesgos'!$AA$14="Mayor"),CONCATENATE("R1C",'Mapa de Riesgos'!$O$14),"")</f>
        <v/>
      </c>
      <c r="AD46" s="45" t="str">
        <f>IF(AND('Mapa de Riesgos'!$Y$15="Muy Baja",'Mapa de Riesgos'!$AA$15="Mayor"),CONCATENATE("R1C",'Mapa de Riesgos'!$O$15),"")</f>
        <v/>
      </c>
      <c r="AE46" s="45" t="str">
        <f>IF(AND('Mapa de Riesgos'!$Y$16="Muy Baja",'Mapa de Riesgos'!$AA$16="Mayor"),CONCATENATE("R1C",'Mapa de Riesgos'!$O$16),"")</f>
        <v/>
      </c>
      <c r="AF46" s="45" t="str">
        <f>IF(AND('Mapa de Riesgos'!$Y$17="Muy Baja",'Mapa de Riesgos'!$AA$17="Mayor"),CONCATENATE("R1C",'Mapa de Riesgos'!$O$17),"")</f>
        <v/>
      </c>
      <c r="AG46" s="46" t="str">
        <f>IF(AND('Mapa de Riesgos'!$Y$18="Muy Baja",'Mapa de Riesgos'!$AA$18="Mayor"),CONCATENATE("R1C",'Mapa de Riesgos'!$O$18),"")</f>
        <v/>
      </c>
      <c r="AH46" s="47" t="str">
        <f>IF(AND('Mapa de Riesgos'!$Y$12="Muy Baja",'Mapa de Riesgos'!$AA$12="Catastrófico"),CONCATENATE("R1C",'Mapa de Riesgos'!$O$12),"")</f>
        <v/>
      </c>
      <c r="AI46" s="48" t="str">
        <f>IF(AND('Mapa de Riesgos'!$Y$14="Muy Baja",'Mapa de Riesgos'!$AA$14="Catastrófico"),CONCATENATE("R1C",'Mapa de Riesgos'!$O$14),"")</f>
        <v/>
      </c>
      <c r="AJ46" s="48" t="str">
        <f>IF(AND('Mapa de Riesgos'!$Y$15="Muy Baja",'Mapa de Riesgos'!$AA$15="Catastrófico"),CONCATENATE("R1C",'Mapa de Riesgos'!$O$15),"")</f>
        <v/>
      </c>
      <c r="AK46" s="48" t="str">
        <f>IF(AND('Mapa de Riesgos'!$Y$16="Muy Baja",'Mapa de Riesgos'!$AA$16="Catastrófico"),CONCATENATE("R1C",'Mapa de Riesgos'!$O$16),"")</f>
        <v/>
      </c>
      <c r="AL46" s="48" t="str">
        <f>IF(AND('Mapa de Riesgos'!$Y$17="Muy Baja",'Mapa de Riesgos'!$AA$17="Catastrófico"),CONCATENATE("R1C",'Mapa de Riesgos'!$O$17),"")</f>
        <v/>
      </c>
      <c r="AM46" s="49" t="str">
        <f>IF(AND('Mapa de Riesgos'!$Y$18="Muy Baja",'Mapa de Riesgos'!$AA$18="Catastrófico"),CONCATENATE("R1C",'Mapa de Riesgos'!$O$18),"")</f>
        <v/>
      </c>
      <c r="AN46" s="81"/>
      <c r="AO46" s="81"/>
      <c r="AP46" s="81"/>
      <c r="AQ46" s="81"/>
      <c r="AR46" s="81"/>
      <c r="AS46" s="81"/>
      <c r="AT46" s="81"/>
      <c r="AU46" s="81"/>
      <c r="AV46" s="81"/>
      <c r="AW46" s="81"/>
      <c r="AX46" s="81"/>
      <c r="AY46" s="81"/>
      <c r="AZ46" s="81"/>
      <c r="BA46" s="81"/>
      <c r="BB46" s="81"/>
      <c r="BC46" s="81"/>
      <c r="BD46" s="81"/>
      <c r="BE46" s="81"/>
      <c r="BF46" s="81"/>
      <c r="BG46" s="81"/>
      <c r="BH46" s="81"/>
      <c r="BI46" s="81"/>
      <c r="BJ46" s="81"/>
      <c r="BK46" s="81"/>
      <c r="BL46" s="81"/>
      <c r="BM46" s="81"/>
      <c r="BN46" s="81"/>
      <c r="BO46" s="81"/>
      <c r="BP46" s="81"/>
      <c r="BQ46" s="81"/>
      <c r="BR46" s="81"/>
      <c r="BS46" s="81"/>
      <c r="BT46" s="81"/>
      <c r="BU46" s="81"/>
      <c r="BV46" s="81"/>
      <c r="BW46" s="81"/>
      <c r="BX46" s="81"/>
      <c r="BY46" s="81"/>
      <c r="BZ46" s="81"/>
      <c r="CA46" s="81"/>
      <c r="CB46" s="81"/>
    </row>
    <row r="47" spans="1:80" ht="46.5" customHeight="1" x14ac:dyDescent="0.25">
      <c r="A47" s="81"/>
      <c r="B47" s="463"/>
      <c r="C47" s="463"/>
      <c r="D47" s="464"/>
      <c r="E47" s="560"/>
      <c r="F47" s="561"/>
      <c r="G47" s="561"/>
      <c r="H47" s="561"/>
      <c r="I47" s="577"/>
      <c r="J47" s="74" t="str">
        <f>IF(AND('Mapa de Riesgos'!$Y$19="Muy Baja",'Mapa de Riesgos'!$AA$19="Leve"),CONCATENATE("R2C",'Mapa de Riesgos'!$O$19),"")</f>
        <v/>
      </c>
      <c r="K47" s="75" t="str">
        <f>IF(AND('Mapa de Riesgos'!$Y$20="Muy Baja",'Mapa de Riesgos'!$AA$20="Leve"),CONCATENATE("R2C",'Mapa de Riesgos'!$O$20),"")</f>
        <v/>
      </c>
      <c r="L47" s="75" t="str">
        <f>IF(AND('Mapa de Riesgos'!$Y$21="Muy Baja",'Mapa de Riesgos'!$AA$21="Leve"),CONCATENATE("R2C",'Mapa de Riesgos'!$O$21),"")</f>
        <v/>
      </c>
      <c r="M47" s="75" t="str">
        <f>IF(AND('Mapa de Riesgos'!$Y$22="Muy Baja",'Mapa de Riesgos'!$AA$22="Leve"),CONCATENATE("R2C",'Mapa de Riesgos'!$O$22),"")</f>
        <v/>
      </c>
      <c r="N47" s="75" t="str">
        <f>IF(AND('Mapa de Riesgos'!$Y$23="Muy Baja",'Mapa de Riesgos'!$AA$23="Leve"),CONCATENATE("R2C",'Mapa de Riesgos'!$O$23),"")</f>
        <v/>
      </c>
      <c r="O47" s="76" t="str">
        <f>IF(AND('Mapa de Riesgos'!$Y$24="Muy Baja",'Mapa de Riesgos'!$AA$24="Leve"),CONCATENATE("R2C",'Mapa de Riesgos'!$O$24),"")</f>
        <v/>
      </c>
      <c r="P47" s="74" t="str">
        <f>IF(AND('Mapa de Riesgos'!$Y$19="Muy Baja",'Mapa de Riesgos'!$AA$19="Menor"),CONCATENATE("R2C",'Mapa de Riesgos'!$O$19),"")</f>
        <v/>
      </c>
      <c r="Q47" s="75" t="str">
        <f>IF(AND('Mapa de Riesgos'!$Y$20="Muy Baja",'Mapa de Riesgos'!$AA$20="Menor"),CONCATENATE("R2C",'Mapa de Riesgos'!$O$20),"")</f>
        <v/>
      </c>
      <c r="R47" s="75" t="str">
        <f>IF(AND('Mapa de Riesgos'!$Y$21="Muy Baja",'Mapa de Riesgos'!$AA$21="Menor"),CONCATENATE("R2C",'Mapa de Riesgos'!$O$21),"")</f>
        <v/>
      </c>
      <c r="S47" s="75" t="str">
        <f>IF(AND('Mapa de Riesgos'!$Y$22="Muy Baja",'Mapa de Riesgos'!$AA$22="Menor"),CONCATENATE("R2C",'Mapa de Riesgos'!$O$22),"")</f>
        <v/>
      </c>
      <c r="T47" s="75" t="str">
        <f>IF(AND('Mapa de Riesgos'!$Y$23="Muy Baja",'Mapa de Riesgos'!$AA$23="Menor"),CONCATENATE("R2C",'Mapa de Riesgos'!$O$23),"")</f>
        <v/>
      </c>
      <c r="U47" s="76" t="str">
        <f>IF(AND('Mapa de Riesgos'!$Y$24="Muy Baja",'Mapa de Riesgos'!$AA$24="Menor"),CONCATENATE("R2C",'Mapa de Riesgos'!$O$24),"")</f>
        <v/>
      </c>
      <c r="V47" s="65" t="str">
        <f>IF(AND('Mapa de Riesgos'!$Y$19="Muy Baja",'Mapa de Riesgos'!$AA$19="Moderado"),CONCATENATE("R2C",'Mapa de Riesgos'!$O$19),"")</f>
        <v/>
      </c>
      <c r="W47" s="66" t="str">
        <f>IF(AND('Mapa de Riesgos'!$Y$20="Muy Baja",'Mapa de Riesgos'!$AA$20="Moderado"),CONCATENATE("R2C",'Mapa de Riesgos'!$O$20),"")</f>
        <v/>
      </c>
      <c r="X47" s="66" t="str">
        <f>IF(AND('Mapa de Riesgos'!$Y$21="Muy Baja",'Mapa de Riesgos'!$AA$21="Moderado"),CONCATENATE("R2C",'Mapa de Riesgos'!$O$21),"")</f>
        <v/>
      </c>
      <c r="Y47" s="66" t="str">
        <f>IF(AND('Mapa de Riesgos'!$Y$22="Muy Baja",'Mapa de Riesgos'!$AA$22="Moderado"),CONCATENATE("R2C",'Mapa de Riesgos'!$O$22),"")</f>
        <v/>
      </c>
      <c r="Z47" s="66" t="str">
        <f>IF(AND('Mapa de Riesgos'!$Y$23="Muy Baja",'Mapa de Riesgos'!$AA$23="Moderado"),CONCATENATE("R2C",'Mapa de Riesgos'!$O$23),"")</f>
        <v/>
      </c>
      <c r="AA47" s="67" t="str">
        <f>IF(AND('Mapa de Riesgos'!$Y$24="Muy Baja",'Mapa de Riesgos'!$AA$24="Moderado"),CONCATENATE("R2C",'Mapa de Riesgos'!$O$24),"")</f>
        <v/>
      </c>
      <c r="AB47" s="50" t="str">
        <f>IF(AND('Mapa de Riesgos'!$Y$19="Muy Baja",'Mapa de Riesgos'!$AA$19="Mayor"),CONCATENATE("R2C",'Mapa de Riesgos'!$O$19),"")</f>
        <v/>
      </c>
      <c r="AC47" s="51" t="str">
        <f>IF(AND('Mapa de Riesgos'!$Y$20="Muy Baja",'Mapa de Riesgos'!$AA$20="Mayor"),CONCATENATE("R2C",'Mapa de Riesgos'!$O$20),"")</f>
        <v/>
      </c>
      <c r="AD47" s="51" t="str">
        <f>IF(AND('Mapa de Riesgos'!$Y$21="Muy Baja",'Mapa de Riesgos'!$AA$21="Mayor"),CONCATENATE("R2C",'Mapa de Riesgos'!$O$21),"")</f>
        <v/>
      </c>
      <c r="AE47" s="51" t="str">
        <f>IF(AND('Mapa de Riesgos'!$Y$22="Muy Baja",'Mapa de Riesgos'!$AA$22="Mayor"),CONCATENATE("R2C",'Mapa de Riesgos'!$O$22),"")</f>
        <v/>
      </c>
      <c r="AF47" s="51" t="str">
        <f>IF(AND('Mapa de Riesgos'!$Y$23="Muy Baja",'Mapa de Riesgos'!$AA$23="Mayor"),CONCATENATE("R2C",'Mapa de Riesgos'!$O$23),"")</f>
        <v/>
      </c>
      <c r="AG47" s="52" t="str">
        <f>IF(AND('Mapa de Riesgos'!$Y$24="Muy Baja",'Mapa de Riesgos'!$AA$24="Mayor"),CONCATENATE("R2C",'Mapa de Riesgos'!$O$24),"")</f>
        <v/>
      </c>
      <c r="AH47" s="53" t="str">
        <f>IF(AND('Mapa de Riesgos'!$Y$19="Muy Baja",'Mapa de Riesgos'!$AA$19="Catastrófico"),CONCATENATE("R2C",'Mapa de Riesgos'!$O$19),"")</f>
        <v/>
      </c>
      <c r="AI47" s="54" t="str">
        <f>IF(AND('Mapa de Riesgos'!$Y$20="Muy Baja",'Mapa de Riesgos'!$AA$20="Catastrófico"),CONCATENATE("R2C",'Mapa de Riesgos'!$O$20),"")</f>
        <v/>
      </c>
      <c r="AJ47" s="54" t="str">
        <f>IF(AND('Mapa de Riesgos'!$Y$21="Muy Baja",'Mapa de Riesgos'!$AA$21="Catastrófico"),CONCATENATE("R2C",'Mapa de Riesgos'!$O$21),"")</f>
        <v/>
      </c>
      <c r="AK47" s="54" t="str">
        <f>IF(AND('Mapa de Riesgos'!$Y$22="Muy Baja",'Mapa de Riesgos'!$AA$22="Catastrófico"),CONCATENATE("R2C",'Mapa de Riesgos'!$O$22),"")</f>
        <v/>
      </c>
      <c r="AL47" s="54" t="str">
        <f>IF(AND('Mapa de Riesgos'!$Y$23="Muy Baja",'Mapa de Riesgos'!$AA$23="Catastrófico"),CONCATENATE("R2C",'Mapa de Riesgos'!$O$23),"")</f>
        <v/>
      </c>
      <c r="AM47" s="55" t="str">
        <f>IF(AND('Mapa de Riesgos'!$Y$24="Muy Baja",'Mapa de Riesgos'!$AA$24="Catastrófico"),CONCATENATE("R2C",'Mapa de Riesgos'!$O$24),"")</f>
        <v/>
      </c>
      <c r="AN47" s="81"/>
      <c r="AO47" s="81"/>
      <c r="AP47" s="81"/>
      <c r="AQ47" s="81"/>
      <c r="AR47" s="81"/>
      <c r="AS47" s="81"/>
      <c r="AT47" s="81"/>
      <c r="AU47" s="81"/>
      <c r="AV47" s="81"/>
      <c r="AW47" s="81"/>
      <c r="AX47" s="81"/>
      <c r="AY47" s="81"/>
      <c r="AZ47" s="81"/>
      <c r="BA47" s="81"/>
      <c r="BB47" s="81"/>
      <c r="BC47" s="81"/>
      <c r="BD47" s="81"/>
      <c r="BE47" s="81"/>
      <c r="BF47" s="81"/>
      <c r="BG47" s="81"/>
      <c r="BH47" s="81"/>
      <c r="BI47" s="81"/>
      <c r="BJ47" s="81"/>
      <c r="BK47" s="81"/>
      <c r="BL47" s="81"/>
      <c r="BM47" s="81"/>
      <c r="BN47" s="81"/>
      <c r="BO47" s="81"/>
      <c r="BP47" s="81"/>
      <c r="BQ47" s="81"/>
      <c r="BR47" s="81"/>
      <c r="BS47" s="81"/>
      <c r="BT47" s="81"/>
      <c r="BU47" s="81"/>
      <c r="BV47" s="81"/>
      <c r="BW47" s="81"/>
      <c r="BX47" s="81"/>
      <c r="BY47" s="81"/>
      <c r="BZ47" s="81"/>
      <c r="CA47" s="81"/>
      <c r="CB47" s="81"/>
    </row>
    <row r="48" spans="1:80" ht="15" customHeight="1" x14ac:dyDescent="0.25">
      <c r="A48" s="81"/>
      <c r="B48" s="463"/>
      <c r="C48" s="463"/>
      <c r="D48" s="464"/>
      <c r="E48" s="560"/>
      <c r="F48" s="561"/>
      <c r="G48" s="561"/>
      <c r="H48" s="561"/>
      <c r="I48" s="577"/>
      <c r="J48" s="74" t="str">
        <f>IF(AND('Mapa de Riesgos'!$Y$25="Muy Baja",'Mapa de Riesgos'!$AA$25="Leve"),CONCATENATE("R3C",'Mapa de Riesgos'!$O$25),"")</f>
        <v/>
      </c>
      <c r="K48" s="75" t="str">
        <f>IF(AND('Mapa de Riesgos'!$Y$26="Muy Baja",'Mapa de Riesgos'!$AA$26="Leve"),CONCATENATE("R3C",'Mapa de Riesgos'!$O$26),"")</f>
        <v/>
      </c>
      <c r="L48" s="75" t="str">
        <f>IF(AND('Mapa de Riesgos'!$Y$27="Muy Baja",'Mapa de Riesgos'!$AA$27="Leve"),CONCATENATE("R3C",'Mapa de Riesgos'!$O$27),"")</f>
        <v/>
      </c>
      <c r="M48" s="75" t="str">
        <f>IF(AND('Mapa de Riesgos'!$Y$28="Muy Baja",'Mapa de Riesgos'!$AA$28="Leve"),CONCATENATE("R3C",'Mapa de Riesgos'!$O$28),"")</f>
        <v/>
      </c>
      <c r="N48" s="75" t="str">
        <f>IF(AND('Mapa de Riesgos'!$Y$29="Muy Baja",'Mapa de Riesgos'!$AA$29="Leve"),CONCATENATE("R3C",'Mapa de Riesgos'!$O$29),"")</f>
        <v/>
      </c>
      <c r="O48" s="76" t="str">
        <f>IF(AND('Mapa de Riesgos'!$Y$30="Muy Baja",'Mapa de Riesgos'!$AA$30="Leve"),CONCATENATE("R3C",'Mapa de Riesgos'!$O$30),"")</f>
        <v/>
      </c>
      <c r="P48" s="74" t="str">
        <f>IF(AND('Mapa de Riesgos'!$Y$25="Muy Baja",'Mapa de Riesgos'!$AA$25="Menor"),CONCATENATE("R3C",'Mapa de Riesgos'!$O$25),"")</f>
        <v/>
      </c>
      <c r="Q48" s="75" t="str">
        <f>IF(AND('Mapa de Riesgos'!$Y$26="Muy Baja",'Mapa de Riesgos'!$AA$26="Menor"),CONCATENATE("R3C",'Mapa de Riesgos'!$O$26),"")</f>
        <v/>
      </c>
      <c r="R48" s="75" t="str">
        <f>IF(AND('Mapa de Riesgos'!$Y$27="Muy Baja",'Mapa de Riesgos'!$AA$27="Menor"),CONCATENATE("R3C",'Mapa de Riesgos'!$O$27),"")</f>
        <v/>
      </c>
      <c r="S48" s="75" t="str">
        <f>IF(AND('Mapa de Riesgos'!$Y$28="Muy Baja",'Mapa de Riesgos'!$AA$28="Menor"),CONCATENATE("R3C",'Mapa de Riesgos'!$O$28),"")</f>
        <v/>
      </c>
      <c r="T48" s="75" t="str">
        <f>IF(AND('Mapa de Riesgos'!$Y$29="Muy Baja",'Mapa de Riesgos'!$AA$29="Menor"),CONCATENATE("R3C",'Mapa de Riesgos'!$O$29),"")</f>
        <v/>
      </c>
      <c r="U48" s="76" t="str">
        <f>IF(AND('Mapa de Riesgos'!$Y$30="Muy Baja",'Mapa de Riesgos'!$AA$30="Menor"),CONCATENATE("R3C",'Mapa de Riesgos'!$O$30),"")</f>
        <v/>
      </c>
      <c r="V48" s="65" t="str">
        <f>IF(AND('Mapa de Riesgos'!$Y$25="Muy Baja",'Mapa de Riesgos'!$AA$25="Moderado"),CONCATENATE("R3C",'Mapa de Riesgos'!$O$25),"")</f>
        <v/>
      </c>
      <c r="W48" s="66" t="str">
        <f>IF(AND('Mapa de Riesgos'!$Y$26="Muy Baja",'Mapa de Riesgos'!$AA$26="Moderado"),CONCATENATE("R3C",'Mapa de Riesgos'!$O$26),"")</f>
        <v/>
      </c>
      <c r="X48" s="66" t="str">
        <f>IF(AND('Mapa de Riesgos'!$Y$27="Muy Baja",'Mapa de Riesgos'!$AA$27="Moderado"),CONCATENATE("R3C",'Mapa de Riesgos'!$O$27),"")</f>
        <v/>
      </c>
      <c r="Y48" s="66" t="str">
        <f>IF(AND('Mapa de Riesgos'!$Y$28="Muy Baja",'Mapa de Riesgos'!$AA$28="Moderado"),CONCATENATE("R3C",'Mapa de Riesgos'!$O$28),"")</f>
        <v/>
      </c>
      <c r="Z48" s="66" t="str">
        <f>IF(AND('Mapa de Riesgos'!$Y$29="Muy Baja",'Mapa de Riesgos'!$AA$29="Moderado"),CONCATENATE("R3C",'Mapa de Riesgos'!$O$29),"")</f>
        <v/>
      </c>
      <c r="AA48" s="67" t="str">
        <f>IF(AND('Mapa de Riesgos'!$Y$30="Muy Baja",'Mapa de Riesgos'!$AA$30="Moderado"),CONCATENATE("R3C",'Mapa de Riesgos'!$O$30),"")</f>
        <v/>
      </c>
      <c r="AB48" s="50" t="str">
        <f>IF(AND('Mapa de Riesgos'!$Y$25="Muy Baja",'Mapa de Riesgos'!$AA$25="Mayor"),CONCATENATE("R3C",'Mapa de Riesgos'!$O$25),"")</f>
        <v/>
      </c>
      <c r="AC48" s="51" t="str">
        <f>IF(AND('Mapa de Riesgos'!$Y$26="Muy Baja",'Mapa de Riesgos'!$AA$26="Mayor"),CONCATENATE("R3C",'Mapa de Riesgos'!$O$26),"")</f>
        <v/>
      </c>
      <c r="AD48" s="51" t="str">
        <f>IF(AND('Mapa de Riesgos'!$Y$27="Muy Baja",'Mapa de Riesgos'!$AA$27="Mayor"),CONCATENATE("R3C",'Mapa de Riesgos'!$O$27),"")</f>
        <v/>
      </c>
      <c r="AE48" s="51" t="str">
        <f>IF(AND('Mapa de Riesgos'!$Y$28="Muy Baja",'Mapa de Riesgos'!$AA$28="Mayor"),CONCATENATE("R3C",'Mapa de Riesgos'!$O$28),"")</f>
        <v/>
      </c>
      <c r="AF48" s="51" t="str">
        <f>IF(AND('Mapa de Riesgos'!$Y$29="Muy Baja",'Mapa de Riesgos'!$AA$29="Mayor"),CONCATENATE("R3C",'Mapa de Riesgos'!$O$29),"")</f>
        <v/>
      </c>
      <c r="AG48" s="52" t="str">
        <f>IF(AND('Mapa de Riesgos'!$Y$30="Muy Baja",'Mapa de Riesgos'!$AA$30="Mayor"),CONCATENATE("R3C",'Mapa de Riesgos'!$O$30),"")</f>
        <v/>
      </c>
      <c r="AH48" s="53" t="str">
        <f>IF(AND('Mapa de Riesgos'!$Y$25="Muy Baja",'Mapa de Riesgos'!$AA$25="Catastrófico"),CONCATENATE("R3C",'Mapa de Riesgos'!$O$25),"")</f>
        <v/>
      </c>
      <c r="AI48" s="54" t="str">
        <f>IF(AND('Mapa de Riesgos'!$Y$26="Muy Baja",'Mapa de Riesgos'!$AA$26="Catastrófico"),CONCATENATE("R3C",'Mapa de Riesgos'!$O$26),"")</f>
        <v/>
      </c>
      <c r="AJ48" s="54" t="str">
        <f>IF(AND('Mapa de Riesgos'!$Y$27="Muy Baja",'Mapa de Riesgos'!$AA$27="Catastrófico"),CONCATENATE("R3C",'Mapa de Riesgos'!$O$27),"")</f>
        <v/>
      </c>
      <c r="AK48" s="54" t="str">
        <f>IF(AND('Mapa de Riesgos'!$Y$28="Muy Baja",'Mapa de Riesgos'!$AA$28="Catastrófico"),CONCATENATE("R3C",'Mapa de Riesgos'!$O$28),"")</f>
        <v/>
      </c>
      <c r="AL48" s="54" t="str">
        <f>IF(AND('Mapa de Riesgos'!$Y$29="Muy Baja",'Mapa de Riesgos'!$AA$29="Catastrófico"),CONCATENATE("R3C",'Mapa de Riesgos'!$O$29),"")</f>
        <v/>
      </c>
      <c r="AM48" s="55" t="str">
        <f>IF(AND('Mapa de Riesgos'!$Y$30="Muy Baja",'Mapa de Riesgos'!$AA$30="Catastrófico"),CONCATENATE("R3C",'Mapa de Riesgos'!$O$30),"")</f>
        <v/>
      </c>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81"/>
      <c r="BR48" s="81"/>
      <c r="BS48" s="81"/>
      <c r="BT48" s="81"/>
      <c r="BU48" s="81"/>
      <c r="BV48" s="81"/>
      <c r="BW48" s="81"/>
      <c r="BX48" s="81"/>
      <c r="BY48" s="81"/>
      <c r="BZ48" s="81"/>
      <c r="CA48" s="81"/>
      <c r="CB48" s="81"/>
    </row>
    <row r="49" spans="1:80" ht="15" customHeight="1" x14ac:dyDescent="0.25">
      <c r="A49" s="81"/>
      <c r="B49" s="463"/>
      <c r="C49" s="463"/>
      <c r="D49" s="464"/>
      <c r="E49" s="562"/>
      <c r="F49" s="561"/>
      <c r="G49" s="561"/>
      <c r="H49" s="561"/>
      <c r="I49" s="577"/>
      <c r="J49" s="74" t="str">
        <f>IF(AND('Mapa de Riesgos'!$Y$31="Muy Baja",'Mapa de Riesgos'!$AA$31="Leve"),CONCATENATE("R4C",'Mapa de Riesgos'!$O$31),"")</f>
        <v/>
      </c>
      <c r="K49" s="75" t="str">
        <f>IF(AND('Mapa de Riesgos'!$Y$32="Muy Baja",'Mapa de Riesgos'!$AA$32="Leve"),CONCATENATE("R4C",'Mapa de Riesgos'!$O$32),"")</f>
        <v/>
      </c>
      <c r="L49" s="75" t="str">
        <f>IF(AND('Mapa de Riesgos'!$Y$33="Muy Baja",'Mapa de Riesgos'!$AA$33="Leve"),CONCATENATE("R4C",'Mapa de Riesgos'!$O$33),"")</f>
        <v/>
      </c>
      <c r="M49" s="75" t="str">
        <f>IF(AND('Mapa de Riesgos'!$Y$34="Muy Baja",'Mapa de Riesgos'!$AA$34="Leve"),CONCATENATE("R4C",'Mapa de Riesgos'!$O$34),"")</f>
        <v/>
      </c>
      <c r="N49" s="75" t="str">
        <f>IF(AND('Mapa de Riesgos'!$Y$35="Muy Baja",'Mapa de Riesgos'!$AA$35="Leve"),CONCATENATE("R4C",'Mapa de Riesgos'!$O$35),"")</f>
        <v/>
      </c>
      <c r="O49" s="76" t="str">
        <f>IF(AND('Mapa de Riesgos'!$Y$36="Muy Baja",'Mapa de Riesgos'!$AA$36="Leve"),CONCATENATE("R4C",'Mapa de Riesgos'!$O$36),"")</f>
        <v/>
      </c>
      <c r="P49" s="74" t="str">
        <f>IF(AND('Mapa de Riesgos'!$Y$31="Muy Baja",'Mapa de Riesgos'!$AA$31="Menor"),CONCATENATE("R4C",'Mapa de Riesgos'!$O$31),"")</f>
        <v/>
      </c>
      <c r="Q49" s="75" t="str">
        <f>IF(AND('Mapa de Riesgos'!$Y$32="Muy Baja",'Mapa de Riesgos'!$AA$32="Menor"),CONCATENATE("R4C",'Mapa de Riesgos'!$O$32),"")</f>
        <v/>
      </c>
      <c r="R49" s="75" t="str">
        <f>IF(AND('Mapa de Riesgos'!$Y$33="Muy Baja",'Mapa de Riesgos'!$AA$33="Menor"),CONCATENATE("R4C",'Mapa de Riesgos'!$O$33),"")</f>
        <v/>
      </c>
      <c r="S49" s="75" t="str">
        <f>IF(AND('Mapa de Riesgos'!$Y$34="Muy Baja",'Mapa de Riesgos'!$AA$34="Menor"),CONCATENATE("R4C",'Mapa de Riesgos'!$O$34),"")</f>
        <v/>
      </c>
      <c r="T49" s="75" t="str">
        <f>IF(AND('Mapa de Riesgos'!$Y$35="Muy Baja",'Mapa de Riesgos'!$AA$35="Menor"),CONCATENATE("R4C",'Mapa de Riesgos'!$O$35),"")</f>
        <v/>
      </c>
      <c r="U49" s="76" t="str">
        <f>IF(AND('Mapa de Riesgos'!$Y$36="Muy Baja",'Mapa de Riesgos'!$AA$36="Menor"),CONCATENATE("R4C",'Mapa de Riesgos'!$O$36),"")</f>
        <v/>
      </c>
      <c r="V49" s="65" t="str">
        <f>IF(AND('Mapa de Riesgos'!$Y$31="Muy Baja",'Mapa de Riesgos'!$AA$31="Moderado"),CONCATENATE("R4C",'Mapa de Riesgos'!$O$31),"")</f>
        <v/>
      </c>
      <c r="W49" s="66" t="str">
        <f>IF(AND('Mapa de Riesgos'!$Y$32="Muy Baja",'Mapa de Riesgos'!$AA$32="Moderado"),CONCATENATE("R4C",'Mapa de Riesgos'!$O$32),"")</f>
        <v/>
      </c>
      <c r="X49" s="66" t="str">
        <f>IF(AND('Mapa de Riesgos'!$Y$33="Muy Baja",'Mapa de Riesgos'!$AA$33="Moderado"),CONCATENATE("R4C",'Mapa de Riesgos'!$O$33),"")</f>
        <v/>
      </c>
      <c r="Y49" s="66" t="str">
        <f>IF(AND('Mapa de Riesgos'!$Y$34="Muy Baja",'Mapa de Riesgos'!$AA$34="Moderado"),CONCATENATE("R4C",'Mapa de Riesgos'!$O$34),"")</f>
        <v/>
      </c>
      <c r="Z49" s="66" t="str">
        <f>IF(AND('Mapa de Riesgos'!$Y$35="Muy Baja",'Mapa de Riesgos'!$AA$35="Moderado"),CONCATENATE("R4C",'Mapa de Riesgos'!$O$35),"")</f>
        <v/>
      </c>
      <c r="AA49" s="67" t="str">
        <f>IF(AND('Mapa de Riesgos'!$Y$36="Muy Baja",'Mapa de Riesgos'!$AA$36="Moderado"),CONCATENATE("R4C",'Mapa de Riesgos'!$O$36),"")</f>
        <v/>
      </c>
      <c r="AB49" s="50" t="str">
        <f>IF(AND('Mapa de Riesgos'!$Y$31="Muy Baja",'Mapa de Riesgos'!$AA$31="Mayor"),CONCATENATE("R4C",'Mapa de Riesgos'!$O$31),"")</f>
        <v/>
      </c>
      <c r="AC49" s="51" t="str">
        <f>IF(AND('Mapa de Riesgos'!$Y$32="Muy Baja",'Mapa de Riesgos'!$AA$32="Mayor"),CONCATENATE("R4C",'Mapa de Riesgos'!$O$32),"")</f>
        <v/>
      </c>
      <c r="AD49" s="51" t="str">
        <f>IF(AND('Mapa de Riesgos'!$Y$33="Muy Baja",'Mapa de Riesgos'!$AA$33="Mayor"),CONCATENATE("R4C",'Mapa de Riesgos'!$O$33),"")</f>
        <v/>
      </c>
      <c r="AE49" s="51" t="str">
        <f>IF(AND('Mapa de Riesgos'!$Y$34="Muy Baja",'Mapa de Riesgos'!$AA$34="Mayor"),CONCATENATE("R4C",'Mapa de Riesgos'!$O$34),"")</f>
        <v/>
      </c>
      <c r="AF49" s="51" t="str">
        <f>IF(AND('Mapa de Riesgos'!$Y$35="Muy Baja",'Mapa de Riesgos'!$AA$35="Mayor"),CONCATENATE("R4C",'Mapa de Riesgos'!$O$35),"")</f>
        <v/>
      </c>
      <c r="AG49" s="52" t="str">
        <f>IF(AND('Mapa de Riesgos'!$Y$36="Muy Baja",'Mapa de Riesgos'!$AA$36="Mayor"),CONCATENATE("R4C",'Mapa de Riesgos'!$O$36),"")</f>
        <v/>
      </c>
      <c r="AH49" s="53" t="str">
        <f>IF(AND('Mapa de Riesgos'!$Y$31="Muy Baja",'Mapa de Riesgos'!$AA$31="Catastrófico"),CONCATENATE("R4C",'Mapa de Riesgos'!$O$31),"")</f>
        <v/>
      </c>
      <c r="AI49" s="54" t="str">
        <f>IF(AND('Mapa de Riesgos'!$Y$32="Muy Baja",'Mapa de Riesgos'!$AA$32="Catastrófico"),CONCATENATE("R4C",'Mapa de Riesgos'!$O$32),"")</f>
        <v/>
      </c>
      <c r="AJ49" s="54" t="str">
        <f>IF(AND('Mapa de Riesgos'!$Y$33="Muy Baja",'Mapa de Riesgos'!$AA$33="Catastrófico"),CONCATENATE("R4C",'Mapa de Riesgos'!$O$33),"")</f>
        <v/>
      </c>
      <c r="AK49" s="54" t="str">
        <f>IF(AND('Mapa de Riesgos'!$Y$34="Muy Baja",'Mapa de Riesgos'!$AA$34="Catastrófico"),CONCATENATE("R4C",'Mapa de Riesgos'!$O$34),"")</f>
        <v/>
      </c>
      <c r="AL49" s="54" t="str">
        <f>IF(AND('Mapa de Riesgos'!$Y$35="Muy Baja",'Mapa de Riesgos'!$AA$35="Catastrófico"),CONCATENATE("R4C",'Mapa de Riesgos'!$O$35),"")</f>
        <v/>
      </c>
      <c r="AM49" s="55" t="str">
        <f>IF(AND('Mapa de Riesgos'!$Y$36="Muy Baja",'Mapa de Riesgos'!$AA$36="Catastrófico"),CONCATENATE("R4C",'Mapa de Riesgos'!$O$36),"")</f>
        <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1"/>
      <c r="BR49" s="81"/>
      <c r="BS49" s="81"/>
      <c r="BT49" s="81"/>
      <c r="BU49" s="81"/>
      <c r="BV49" s="81"/>
      <c r="BW49" s="81"/>
      <c r="BX49" s="81"/>
      <c r="BY49" s="81"/>
      <c r="BZ49" s="81"/>
      <c r="CA49" s="81"/>
      <c r="CB49" s="81"/>
    </row>
    <row r="50" spans="1:80" ht="15" customHeight="1" x14ac:dyDescent="0.25">
      <c r="A50" s="81"/>
      <c r="B50" s="463"/>
      <c r="C50" s="463"/>
      <c r="D50" s="464"/>
      <c r="E50" s="562"/>
      <c r="F50" s="561"/>
      <c r="G50" s="561"/>
      <c r="H50" s="561"/>
      <c r="I50" s="577"/>
      <c r="J50" s="74" t="str">
        <f>IF(AND('Mapa de Riesgos'!$Y$37="Muy Baja",'Mapa de Riesgos'!$AA$37="Leve"),CONCATENATE("R5C",'Mapa de Riesgos'!$O$37),"")</f>
        <v/>
      </c>
      <c r="K50" s="75" t="str">
        <f>IF(AND('Mapa de Riesgos'!$Y$38="Muy Baja",'Mapa de Riesgos'!$AA$38="Leve"),CONCATENATE("R5C",'Mapa de Riesgos'!$O$38),"")</f>
        <v/>
      </c>
      <c r="L50" s="75" t="str">
        <f>IF(AND('Mapa de Riesgos'!$Y$39="Muy Baja",'Mapa de Riesgos'!$AA$39="Leve"),CONCATENATE("R5C",'Mapa de Riesgos'!$O$39),"")</f>
        <v/>
      </c>
      <c r="M50" s="75" t="str">
        <f>IF(AND('Mapa de Riesgos'!$Y$40="Muy Baja",'Mapa de Riesgos'!$AA$40="Leve"),CONCATENATE("R5C",'Mapa de Riesgos'!$O$40),"")</f>
        <v/>
      </c>
      <c r="N50" s="75" t="str">
        <f>IF(AND('Mapa de Riesgos'!$Y$41="Muy Baja",'Mapa de Riesgos'!$AA$41="Leve"),CONCATENATE("R5C",'Mapa de Riesgos'!$O$41),"")</f>
        <v/>
      </c>
      <c r="O50" s="76" t="str">
        <f>IF(AND('Mapa de Riesgos'!$Y$42="Muy Baja",'Mapa de Riesgos'!$AA$42="Leve"),CONCATENATE("R5C",'Mapa de Riesgos'!$O$42),"")</f>
        <v/>
      </c>
      <c r="P50" s="74" t="str">
        <f>IF(AND('Mapa de Riesgos'!$Y$37="Muy Baja",'Mapa de Riesgos'!$AA$37="Menor"),CONCATENATE("R5C",'Mapa de Riesgos'!$O$37),"")</f>
        <v/>
      </c>
      <c r="Q50" s="75" t="str">
        <f>IF(AND('Mapa de Riesgos'!$Y$38="Muy Baja",'Mapa de Riesgos'!$AA$38="Menor"),CONCATENATE("R5C",'Mapa de Riesgos'!$O$38),"")</f>
        <v/>
      </c>
      <c r="R50" s="75" t="str">
        <f>IF(AND('Mapa de Riesgos'!$Y$39="Muy Baja",'Mapa de Riesgos'!$AA$39="Menor"),CONCATENATE("R5C",'Mapa de Riesgos'!$O$39),"")</f>
        <v/>
      </c>
      <c r="S50" s="75" t="str">
        <f>IF(AND('Mapa de Riesgos'!$Y$40="Muy Baja",'Mapa de Riesgos'!$AA$40="Menor"),CONCATENATE("R5C",'Mapa de Riesgos'!$O$40),"")</f>
        <v/>
      </c>
      <c r="T50" s="75" t="str">
        <f>IF(AND('Mapa de Riesgos'!$Y$41="Muy Baja",'Mapa de Riesgos'!$AA$41="Menor"),CONCATENATE("R5C",'Mapa de Riesgos'!$O$41),"")</f>
        <v/>
      </c>
      <c r="U50" s="76" t="str">
        <f>IF(AND('Mapa de Riesgos'!$Y$42="Muy Baja",'Mapa de Riesgos'!$AA$42="Menor"),CONCATENATE("R5C",'Mapa de Riesgos'!$O$42),"")</f>
        <v/>
      </c>
      <c r="V50" s="65" t="str">
        <f>IF(AND('Mapa de Riesgos'!$Y$37="Muy Baja",'Mapa de Riesgos'!$AA$37="Moderado"),CONCATENATE("R5C",'Mapa de Riesgos'!$O$37),"")</f>
        <v/>
      </c>
      <c r="W50" s="66" t="str">
        <f>IF(AND('Mapa de Riesgos'!$Y$38="Muy Baja",'Mapa de Riesgos'!$AA$38="Moderado"),CONCATENATE("R5C",'Mapa de Riesgos'!$O$38),"")</f>
        <v/>
      </c>
      <c r="X50" s="66" t="str">
        <f>IF(AND('Mapa de Riesgos'!$Y$39="Muy Baja",'Mapa de Riesgos'!$AA$39="Moderado"),CONCATENATE("R5C",'Mapa de Riesgos'!$O$39),"")</f>
        <v/>
      </c>
      <c r="Y50" s="66" t="str">
        <f>IF(AND('Mapa de Riesgos'!$Y$40="Muy Baja",'Mapa de Riesgos'!$AA$40="Moderado"),CONCATENATE("R5C",'Mapa de Riesgos'!$O$40),"")</f>
        <v/>
      </c>
      <c r="Z50" s="66" t="str">
        <f>IF(AND('Mapa de Riesgos'!$Y$41="Muy Baja",'Mapa de Riesgos'!$AA$41="Moderado"),CONCATENATE("R5C",'Mapa de Riesgos'!$O$41),"")</f>
        <v/>
      </c>
      <c r="AA50" s="67" t="str">
        <f>IF(AND('Mapa de Riesgos'!$Y$42="Muy Baja",'Mapa de Riesgos'!$AA$42="Moderado"),CONCATENATE("R5C",'Mapa de Riesgos'!$O$42),"")</f>
        <v/>
      </c>
      <c r="AB50" s="50" t="str">
        <f>IF(AND('Mapa de Riesgos'!$Y$37="Muy Baja",'Mapa de Riesgos'!$AA$37="Mayor"),CONCATENATE("R5C",'Mapa de Riesgos'!$O$37),"")</f>
        <v/>
      </c>
      <c r="AC50" s="51" t="str">
        <f>IF(AND('Mapa de Riesgos'!$Y$38="Muy Baja",'Mapa de Riesgos'!$AA$38="Mayor"),CONCATENATE("R5C",'Mapa de Riesgos'!$O$38),"")</f>
        <v/>
      </c>
      <c r="AD50" s="51" t="str">
        <f>IF(AND('Mapa de Riesgos'!$Y$39="Muy Baja",'Mapa de Riesgos'!$AA$39="Mayor"),CONCATENATE("R5C",'Mapa de Riesgos'!$O$39),"")</f>
        <v/>
      </c>
      <c r="AE50" s="51" t="str">
        <f>IF(AND('Mapa de Riesgos'!$Y$40="Muy Baja",'Mapa de Riesgos'!$AA$40="Mayor"),CONCATENATE("R5C",'Mapa de Riesgos'!$O$40),"")</f>
        <v/>
      </c>
      <c r="AF50" s="51" t="str">
        <f>IF(AND('Mapa de Riesgos'!$Y$41="Muy Baja",'Mapa de Riesgos'!$AA$41="Mayor"),CONCATENATE("R5C",'Mapa de Riesgos'!$O$41),"")</f>
        <v/>
      </c>
      <c r="AG50" s="52" t="str">
        <f>IF(AND('Mapa de Riesgos'!$Y$42="Muy Baja",'Mapa de Riesgos'!$AA$42="Mayor"),CONCATENATE("R5C",'Mapa de Riesgos'!$O$42),"")</f>
        <v/>
      </c>
      <c r="AH50" s="53" t="str">
        <f>IF(AND('Mapa de Riesgos'!$Y$37="Muy Baja",'Mapa de Riesgos'!$AA$37="Catastrófico"),CONCATENATE("R5C",'Mapa de Riesgos'!$O$37),"")</f>
        <v/>
      </c>
      <c r="AI50" s="54" t="str">
        <f>IF(AND('Mapa de Riesgos'!$Y$38="Muy Baja",'Mapa de Riesgos'!$AA$38="Catastrófico"),CONCATENATE("R5C",'Mapa de Riesgos'!$O$38),"")</f>
        <v/>
      </c>
      <c r="AJ50" s="54" t="str">
        <f>IF(AND('Mapa de Riesgos'!$Y$39="Muy Baja",'Mapa de Riesgos'!$AA$39="Catastrófico"),CONCATENATE("R5C",'Mapa de Riesgos'!$O$39),"")</f>
        <v/>
      </c>
      <c r="AK50" s="54" t="str">
        <f>IF(AND('Mapa de Riesgos'!$Y$40="Muy Baja",'Mapa de Riesgos'!$AA$40="Catastrófico"),CONCATENATE("R5C",'Mapa de Riesgos'!$O$40),"")</f>
        <v/>
      </c>
      <c r="AL50" s="54" t="str">
        <f>IF(AND('Mapa de Riesgos'!$Y$41="Muy Baja",'Mapa de Riesgos'!$AA$41="Catastrófico"),CONCATENATE("R5C",'Mapa de Riesgos'!$O$41),"")</f>
        <v/>
      </c>
      <c r="AM50" s="55" t="str">
        <f>IF(AND('Mapa de Riesgos'!$Y$42="Muy Baja",'Mapa de Riesgos'!$AA$42="Catastrófico"),CONCATENATE("R5C",'Mapa de Riesgos'!$O$42),"")</f>
        <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1"/>
      <c r="BR50" s="81"/>
      <c r="BS50" s="81"/>
      <c r="BT50" s="81"/>
      <c r="BU50" s="81"/>
      <c r="BV50" s="81"/>
      <c r="BW50" s="81"/>
      <c r="BX50" s="81"/>
      <c r="BY50" s="81"/>
      <c r="BZ50" s="81"/>
      <c r="CA50" s="81"/>
      <c r="CB50" s="81"/>
    </row>
    <row r="51" spans="1:80" ht="15" customHeight="1" x14ac:dyDescent="0.25">
      <c r="A51" s="81"/>
      <c r="B51" s="463"/>
      <c r="C51" s="463"/>
      <c r="D51" s="464"/>
      <c r="E51" s="562"/>
      <c r="F51" s="561"/>
      <c r="G51" s="561"/>
      <c r="H51" s="561"/>
      <c r="I51" s="577"/>
      <c r="J51" s="74" t="str">
        <f>IF(AND('Mapa de Riesgos'!$Y$43="Muy Baja",'Mapa de Riesgos'!$AA$43="Leve"),CONCATENATE("R6C",'Mapa de Riesgos'!$O$43),"")</f>
        <v/>
      </c>
      <c r="K51" s="75" t="str">
        <f>IF(AND('Mapa de Riesgos'!$Y$44="Muy Baja",'Mapa de Riesgos'!$AA$44="Leve"),CONCATENATE("R6C",'Mapa de Riesgos'!$O$44),"")</f>
        <v/>
      </c>
      <c r="L51" s="75" t="str">
        <f>IF(AND('Mapa de Riesgos'!$Y$45="Muy Baja",'Mapa de Riesgos'!$AA$45="Leve"),CONCATENATE("R6C",'Mapa de Riesgos'!$O$45),"")</f>
        <v/>
      </c>
      <c r="M51" s="75" t="str">
        <f>IF(AND('Mapa de Riesgos'!$Y$46="Muy Baja",'Mapa de Riesgos'!$AA$46="Leve"),CONCATENATE("R6C",'Mapa de Riesgos'!$O$46),"")</f>
        <v/>
      </c>
      <c r="N51" s="75" t="str">
        <f>IF(AND('Mapa de Riesgos'!$Y$47="Muy Baja",'Mapa de Riesgos'!$AA$47="Leve"),CONCATENATE("R6C",'Mapa de Riesgos'!$O$47),"")</f>
        <v/>
      </c>
      <c r="O51" s="76" t="str">
        <f>IF(AND('Mapa de Riesgos'!$Y$48="Muy Baja",'Mapa de Riesgos'!$AA$48="Leve"),CONCATENATE("R6C",'Mapa de Riesgos'!$O$48),"")</f>
        <v/>
      </c>
      <c r="P51" s="74" t="str">
        <f>IF(AND('Mapa de Riesgos'!$Y$43="Muy Baja",'Mapa de Riesgos'!$AA$43="Menor"),CONCATENATE("R6C",'Mapa de Riesgos'!$O$43),"")</f>
        <v/>
      </c>
      <c r="Q51" s="75" t="str">
        <f>IF(AND('Mapa de Riesgos'!$Y$44="Muy Baja",'Mapa de Riesgos'!$AA$44="Menor"),CONCATENATE("R6C",'Mapa de Riesgos'!$O$44),"")</f>
        <v/>
      </c>
      <c r="R51" s="75" t="str">
        <f>IF(AND('Mapa de Riesgos'!$Y$45="Muy Baja",'Mapa de Riesgos'!$AA$45="Menor"),CONCATENATE("R6C",'Mapa de Riesgos'!$O$45),"")</f>
        <v/>
      </c>
      <c r="S51" s="75" t="str">
        <f>IF(AND('Mapa de Riesgos'!$Y$46="Muy Baja",'Mapa de Riesgos'!$AA$46="Menor"),CONCATENATE("R6C",'Mapa de Riesgos'!$O$46),"")</f>
        <v/>
      </c>
      <c r="T51" s="75" t="str">
        <f>IF(AND('Mapa de Riesgos'!$Y$47="Muy Baja",'Mapa de Riesgos'!$AA$47="Menor"),CONCATENATE("R6C",'Mapa de Riesgos'!$O$47),"")</f>
        <v/>
      </c>
      <c r="U51" s="76" t="str">
        <f>IF(AND('Mapa de Riesgos'!$Y$48="Muy Baja",'Mapa de Riesgos'!$AA$48="Menor"),CONCATENATE("R6C",'Mapa de Riesgos'!$O$48),"")</f>
        <v/>
      </c>
      <c r="V51" s="65" t="str">
        <f>IF(AND('Mapa de Riesgos'!$Y$43="Muy Baja",'Mapa de Riesgos'!$AA$43="Moderado"),CONCATENATE("R6C",'Mapa de Riesgos'!$O$43),"")</f>
        <v/>
      </c>
      <c r="W51" s="66" t="str">
        <f>IF(AND('Mapa de Riesgos'!$Y$44="Muy Baja",'Mapa de Riesgos'!$AA$44="Moderado"),CONCATENATE("R6C",'Mapa de Riesgos'!$O$44),"")</f>
        <v/>
      </c>
      <c r="X51" s="66" t="str">
        <f>IF(AND('Mapa de Riesgos'!$Y$45="Muy Baja",'Mapa de Riesgos'!$AA$45="Moderado"),CONCATENATE("R6C",'Mapa de Riesgos'!$O$45),"")</f>
        <v/>
      </c>
      <c r="Y51" s="66" t="str">
        <f>IF(AND('Mapa de Riesgos'!$Y$46="Muy Baja",'Mapa de Riesgos'!$AA$46="Moderado"),CONCATENATE("R6C",'Mapa de Riesgos'!$O$46),"")</f>
        <v/>
      </c>
      <c r="Z51" s="66" t="str">
        <f>IF(AND('Mapa de Riesgos'!$Y$47="Muy Baja",'Mapa de Riesgos'!$AA$47="Moderado"),CONCATENATE("R6C",'Mapa de Riesgos'!$O$47),"")</f>
        <v/>
      </c>
      <c r="AA51" s="67" t="str">
        <f>IF(AND('Mapa de Riesgos'!$Y$48="Muy Baja",'Mapa de Riesgos'!$AA$48="Moderado"),CONCATENATE("R6C",'Mapa de Riesgos'!$O$48),"")</f>
        <v/>
      </c>
      <c r="AB51" s="50" t="str">
        <f>IF(AND('Mapa de Riesgos'!$Y$43="Muy Baja",'Mapa de Riesgos'!$AA$43="Mayor"),CONCATENATE("R6C",'Mapa de Riesgos'!$O$43),"")</f>
        <v/>
      </c>
      <c r="AC51" s="51" t="str">
        <f>IF(AND('Mapa de Riesgos'!$Y$44="Muy Baja",'Mapa de Riesgos'!$AA$44="Mayor"),CONCATENATE("R6C",'Mapa de Riesgos'!$O$44),"")</f>
        <v/>
      </c>
      <c r="AD51" s="51" t="str">
        <f>IF(AND('Mapa de Riesgos'!$Y$45="Muy Baja",'Mapa de Riesgos'!$AA$45="Mayor"),CONCATENATE("R6C",'Mapa de Riesgos'!$O$45),"")</f>
        <v/>
      </c>
      <c r="AE51" s="51" t="str">
        <f>IF(AND('Mapa de Riesgos'!$Y$46="Muy Baja",'Mapa de Riesgos'!$AA$46="Mayor"),CONCATENATE("R6C",'Mapa de Riesgos'!$O$46),"")</f>
        <v/>
      </c>
      <c r="AF51" s="51" t="str">
        <f>IF(AND('Mapa de Riesgos'!$Y$47="Muy Baja",'Mapa de Riesgos'!$AA$47="Mayor"),CONCATENATE("R6C",'Mapa de Riesgos'!$O$47),"")</f>
        <v/>
      </c>
      <c r="AG51" s="52" t="str">
        <f>IF(AND('Mapa de Riesgos'!$Y$48="Muy Baja",'Mapa de Riesgos'!$AA$48="Mayor"),CONCATENATE("R6C",'Mapa de Riesgos'!$O$48),"")</f>
        <v/>
      </c>
      <c r="AH51" s="53" t="str">
        <f>IF(AND('Mapa de Riesgos'!$Y$43="Muy Baja",'Mapa de Riesgos'!$AA$43="Catastrófico"),CONCATENATE("R6C",'Mapa de Riesgos'!$O$43),"")</f>
        <v/>
      </c>
      <c r="AI51" s="54" t="str">
        <f>IF(AND('Mapa de Riesgos'!$Y$44="Muy Baja",'Mapa de Riesgos'!$AA$44="Catastrófico"),CONCATENATE("R6C",'Mapa de Riesgos'!$O$44),"")</f>
        <v/>
      </c>
      <c r="AJ51" s="54" t="str">
        <f>IF(AND('Mapa de Riesgos'!$Y$45="Muy Baja",'Mapa de Riesgos'!$AA$45="Catastrófico"),CONCATENATE("R6C",'Mapa de Riesgos'!$O$45),"")</f>
        <v/>
      </c>
      <c r="AK51" s="54" t="str">
        <f>IF(AND('Mapa de Riesgos'!$Y$46="Muy Baja",'Mapa de Riesgos'!$AA$46="Catastrófico"),CONCATENATE("R6C",'Mapa de Riesgos'!$O$46),"")</f>
        <v/>
      </c>
      <c r="AL51" s="54" t="str">
        <f>IF(AND('Mapa de Riesgos'!$Y$47="Muy Baja",'Mapa de Riesgos'!$AA$47="Catastrófico"),CONCATENATE("R6C",'Mapa de Riesgos'!$O$47),"")</f>
        <v/>
      </c>
      <c r="AM51" s="55" t="str">
        <f>IF(AND('Mapa de Riesgos'!$Y$48="Muy Baja",'Mapa de Riesgos'!$AA$48="Catastrófico"),CONCATENATE("R6C",'Mapa de Riesgos'!$O$48),"")</f>
        <v/>
      </c>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1"/>
      <c r="BR51" s="81"/>
      <c r="BS51" s="81"/>
      <c r="BT51" s="81"/>
      <c r="BU51" s="81"/>
      <c r="BV51" s="81"/>
      <c r="BW51" s="81"/>
      <c r="BX51" s="81"/>
      <c r="BY51" s="81"/>
      <c r="BZ51" s="81"/>
      <c r="CA51" s="81"/>
      <c r="CB51" s="81"/>
    </row>
    <row r="52" spans="1:80" ht="15" customHeight="1" x14ac:dyDescent="0.25">
      <c r="A52" s="81"/>
      <c r="B52" s="463"/>
      <c r="C52" s="463"/>
      <c r="D52" s="464"/>
      <c r="E52" s="562"/>
      <c r="F52" s="561"/>
      <c r="G52" s="561"/>
      <c r="H52" s="561"/>
      <c r="I52" s="577"/>
      <c r="J52" s="74" t="str">
        <f>IF(AND('Mapa de Riesgos'!$Y$49="Muy Baja",'Mapa de Riesgos'!$AA$49="Leve"),CONCATENATE("R7C",'Mapa de Riesgos'!$O$49),"")</f>
        <v/>
      </c>
      <c r="K52" s="75" t="str">
        <f>IF(AND('Mapa de Riesgos'!$Y$50="Muy Baja",'Mapa de Riesgos'!$AA$50="Leve"),CONCATENATE("R7C",'Mapa de Riesgos'!$O$50),"")</f>
        <v/>
      </c>
      <c r="L52" s="75" t="str">
        <f>IF(AND('Mapa de Riesgos'!$Y$51="Muy Baja",'Mapa de Riesgos'!$AA$51="Leve"),CONCATENATE("R7C",'Mapa de Riesgos'!$O$51),"")</f>
        <v/>
      </c>
      <c r="M52" s="75" t="str">
        <f>IF(AND('Mapa de Riesgos'!$Y$52="Muy Baja",'Mapa de Riesgos'!$AA$52="Leve"),CONCATENATE("R7C",'Mapa de Riesgos'!$O$52),"")</f>
        <v/>
      </c>
      <c r="N52" s="75" t="str">
        <f>IF(AND('Mapa de Riesgos'!$Y$53="Muy Baja",'Mapa de Riesgos'!$AA$53="Leve"),CONCATENATE("R7C",'Mapa de Riesgos'!$O$53),"")</f>
        <v/>
      </c>
      <c r="O52" s="76" t="str">
        <f>IF(AND('Mapa de Riesgos'!$Y$54="Muy Baja",'Mapa de Riesgos'!$AA$54="Leve"),CONCATENATE("R7C",'Mapa de Riesgos'!$O$54),"")</f>
        <v/>
      </c>
      <c r="P52" s="74" t="str">
        <f>IF(AND('Mapa de Riesgos'!$Y$49="Muy Baja",'Mapa de Riesgos'!$AA$49="Menor"),CONCATENATE("R7C",'Mapa de Riesgos'!$O$49),"")</f>
        <v/>
      </c>
      <c r="Q52" s="75" t="str">
        <f>IF(AND('Mapa de Riesgos'!$Y$50="Muy Baja",'Mapa de Riesgos'!$AA$50="Menor"),CONCATENATE("R7C",'Mapa de Riesgos'!$O$50),"")</f>
        <v/>
      </c>
      <c r="R52" s="75" t="str">
        <f>IF(AND('Mapa de Riesgos'!$Y$51="Muy Baja",'Mapa de Riesgos'!$AA$51="Menor"),CONCATENATE("R7C",'Mapa de Riesgos'!$O$51),"")</f>
        <v/>
      </c>
      <c r="S52" s="75" t="str">
        <f>IF(AND('Mapa de Riesgos'!$Y$52="Muy Baja",'Mapa de Riesgos'!$AA$52="Menor"),CONCATENATE("R7C",'Mapa de Riesgos'!$O$52),"")</f>
        <v/>
      </c>
      <c r="T52" s="75" t="str">
        <f>IF(AND('Mapa de Riesgos'!$Y$53="Muy Baja",'Mapa de Riesgos'!$AA$53="Menor"),CONCATENATE("R7C",'Mapa de Riesgos'!$O$53),"")</f>
        <v/>
      </c>
      <c r="U52" s="76" t="str">
        <f>IF(AND('Mapa de Riesgos'!$Y$54="Muy Baja",'Mapa de Riesgos'!$AA$54="Menor"),CONCATENATE("R7C",'Mapa de Riesgos'!$O$54),"")</f>
        <v/>
      </c>
      <c r="V52" s="65" t="str">
        <f>IF(AND('Mapa de Riesgos'!$Y$49="Muy Baja",'Mapa de Riesgos'!$AA$49="Moderado"),CONCATENATE("R7C",'Mapa de Riesgos'!$O$49),"")</f>
        <v/>
      </c>
      <c r="W52" s="66" t="str">
        <f>IF(AND('Mapa de Riesgos'!$Y$50="Muy Baja",'Mapa de Riesgos'!$AA$50="Moderado"),CONCATENATE("R7C",'Mapa de Riesgos'!$O$50),"")</f>
        <v/>
      </c>
      <c r="X52" s="66" t="str">
        <f>IF(AND('Mapa de Riesgos'!$Y$51="Muy Baja",'Mapa de Riesgos'!$AA$51="Moderado"),CONCATENATE("R7C",'Mapa de Riesgos'!$O$51),"")</f>
        <v/>
      </c>
      <c r="Y52" s="66" t="str">
        <f>IF(AND('Mapa de Riesgos'!$Y$52="Muy Baja",'Mapa de Riesgos'!$AA$52="Moderado"),CONCATENATE("R7C",'Mapa de Riesgos'!$O$52),"")</f>
        <v/>
      </c>
      <c r="Z52" s="66" t="str">
        <f>IF(AND('Mapa de Riesgos'!$Y$53="Muy Baja",'Mapa de Riesgos'!$AA$53="Moderado"),CONCATENATE("R7C",'Mapa de Riesgos'!$O$53),"")</f>
        <v/>
      </c>
      <c r="AA52" s="67" t="str">
        <f>IF(AND('Mapa de Riesgos'!$Y$54="Muy Baja",'Mapa de Riesgos'!$AA$54="Moderado"),CONCATENATE("R7C",'Mapa de Riesgos'!$O$54),"")</f>
        <v/>
      </c>
      <c r="AB52" s="50" t="str">
        <f>IF(AND('Mapa de Riesgos'!$Y$49="Muy Baja",'Mapa de Riesgos'!$AA$49="Mayor"),CONCATENATE("R7C",'Mapa de Riesgos'!$O$49),"")</f>
        <v/>
      </c>
      <c r="AC52" s="51" t="str">
        <f>IF(AND('Mapa de Riesgos'!$Y$50="Muy Baja",'Mapa de Riesgos'!$AA$50="Mayor"),CONCATENATE("R7C",'Mapa de Riesgos'!$O$50),"")</f>
        <v/>
      </c>
      <c r="AD52" s="51" t="str">
        <f>IF(AND('Mapa de Riesgos'!$Y$51="Muy Baja",'Mapa de Riesgos'!$AA$51="Mayor"),CONCATENATE("R7C",'Mapa de Riesgos'!$O$51),"")</f>
        <v/>
      </c>
      <c r="AE52" s="51" t="str">
        <f>IF(AND('Mapa de Riesgos'!$Y$52="Muy Baja",'Mapa de Riesgos'!$AA$52="Mayor"),CONCATENATE("R7C",'Mapa de Riesgos'!$O$52),"")</f>
        <v/>
      </c>
      <c r="AF52" s="51" t="str">
        <f>IF(AND('Mapa de Riesgos'!$Y$53="Muy Baja",'Mapa de Riesgos'!$AA$53="Mayor"),CONCATENATE("R7C",'Mapa de Riesgos'!$O$53),"")</f>
        <v/>
      </c>
      <c r="AG52" s="52" t="str">
        <f>IF(AND('Mapa de Riesgos'!$Y$54="Muy Baja",'Mapa de Riesgos'!$AA$54="Mayor"),CONCATENATE("R7C",'Mapa de Riesgos'!$O$54),"")</f>
        <v/>
      </c>
      <c r="AH52" s="53" t="str">
        <f>IF(AND('Mapa de Riesgos'!$Y$49="Muy Baja",'Mapa de Riesgos'!$AA$49="Catastrófico"),CONCATENATE("R7C",'Mapa de Riesgos'!$O$49),"")</f>
        <v/>
      </c>
      <c r="AI52" s="54" t="str">
        <f>IF(AND('Mapa de Riesgos'!$Y$50="Muy Baja",'Mapa de Riesgos'!$AA$50="Catastrófico"),CONCATENATE("R7C",'Mapa de Riesgos'!$O$50),"")</f>
        <v/>
      </c>
      <c r="AJ52" s="54" t="str">
        <f>IF(AND('Mapa de Riesgos'!$Y$51="Muy Baja",'Mapa de Riesgos'!$AA$51="Catastrófico"),CONCATENATE("R7C",'Mapa de Riesgos'!$O$51),"")</f>
        <v/>
      </c>
      <c r="AK52" s="54" t="str">
        <f>IF(AND('Mapa de Riesgos'!$Y$52="Muy Baja",'Mapa de Riesgos'!$AA$52="Catastrófico"),CONCATENATE("R7C",'Mapa de Riesgos'!$O$52),"")</f>
        <v/>
      </c>
      <c r="AL52" s="54" t="str">
        <f>IF(AND('Mapa de Riesgos'!$Y$53="Muy Baja",'Mapa de Riesgos'!$AA$53="Catastrófico"),CONCATENATE("R7C",'Mapa de Riesgos'!$O$53),"")</f>
        <v/>
      </c>
      <c r="AM52" s="55" t="str">
        <f>IF(AND('Mapa de Riesgos'!$Y$54="Muy Baja",'Mapa de Riesgos'!$AA$54="Catastrófico"),CONCATENATE("R7C",'Mapa de Riesgos'!$O$54),"")</f>
        <v/>
      </c>
      <c r="AN52" s="81"/>
      <c r="AO52" s="81"/>
      <c r="AP52" s="81"/>
      <c r="AQ52" s="81"/>
      <c r="AR52" s="81"/>
      <c r="AS52" s="81"/>
      <c r="AT52" s="81"/>
      <c r="AU52" s="81"/>
      <c r="AV52" s="81"/>
      <c r="AW52" s="81"/>
      <c r="AX52" s="81"/>
      <c r="AY52" s="81"/>
      <c r="AZ52" s="81"/>
      <c r="BA52" s="81"/>
      <c r="BB52" s="81"/>
      <c r="BC52" s="81"/>
      <c r="BD52" s="81"/>
      <c r="BE52" s="81"/>
      <c r="BF52" s="81"/>
      <c r="BG52" s="81"/>
      <c r="BH52" s="81"/>
      <c r="BI52" s="81"/>
      <c r="BJ52" s="81"/>
      <c r="BK52" s="81"/>
      <c r="BL52" s="81"/>
      <c r="BM52" s="81"/>
      <c r="BN52" s="81"/>
      <c r="BO52" s="81"/>
      <c r="BP52" s="81"/>
      <c r="BQ52" s="81"/>
      <c r="BR52" s="81"/>
      <c r="BS52" s="81"/>
      <c r="BT52" s="81"/>
      <c r="BU52" s="81"/>
      <c r="BV52" s="81"/>
      <c r="BW52" s="81"/>
      <c r="BX52" s="81"/>
      <c r="BY52" s="81"/>
      <c r="BZ52" s="81"/>
      <c r="CA52" s="81"/>
      <c r="CB52" s="81"/>
    </row>
    <row r="53" spans="1:80" ht="15" customHeight="1" x14ac:dyDescent="0.25">
      <c r="A53" s="81"/>
      <c r="B53" s="463"/>
      <c r="C53" s="463"/>
      <c r="D53" s="464"/>
      <c r="E53" s="562"/>
      <c r="F53" s="561"/>
      <c r="G53" s="561"/>
      <c r="H53" s="561"/>
      <c r="I53" s="577"/>
      <c r="J53" s="74" t="str">
        <f>IF(AND('Mapa de Riesgos'!$Y$55="Muy Baja",'Mapa de Riesgos'!$AA$55="Leve"),CONCATENATE("R8C",'Mapa de Riesgos'!$O$55),"")</f>
        <v/>
      </c>
      <c r="K53" s="75" t="str">
        <f>IF(AND('Mapa de Riesgos'!$Y$56="Muy Baja",'Mapa de Riesgos'!$AA$56="Leve"),CONCATENATE("R8C",'Mapa de Riesgos'!$O$56),"")</f>
        <v/>
      </c>
      <c r="L53" s="75" t="str">
        <f>IF(AND('Mapa de Riesgos'!$Y$57="Muy Baja",'Mapa de Riesgos'!$AA$57="Leve"),CONCATENATE("R8C",'Mapa de Riesgos'!$O$57),"")</f>
        <v/>
      </c>
      <c r="M53" s="75" t="str">
        <f>IF(AND('Mapa de Riesgos'!$Y$58="Muy Baja",'Mapa de Riesgos'!$AA$58="Leve"),CONCATENATE("R8C",'Mapa de Riesgos'!$O$58),"")</f>
        <v/>
      </c>
      <c r="N53" s="75" t="str">
        <f>IF(AND('Mapa de Riesgos'!$Y$59="Muy Baja",'Mapa de Riesgos'!$AA$59="Leve"),CONCATENATE("R8C",'Mapa de Riesgos'!$O$59),"")</f>
        <v/>
      </c>
      <c r="O53" s="76" t="str">
        <f>IF(AND('Mapa de Riesgos'!$Y$60="Muy Baja",'Mapa de Riesgos'!$AA$60="Leve"),CONCATENATE("R8C",'Mapa de Riesgos'!$O$60),"")</f>
        <v/>
      </c>
      <c r="P53" s="74" t="str">
        <f>IF(AND('Mapa de Riesgos'!$Y$55="Muy Baja",'Mapa de Riesgos'!$AA$55="Menor"),CONCATENATE("R8C",'Mapa de Riesgos'!$O$55),"")</f>
        <v/>
      </c>
      <c r="Q53" s="75" t="str">
        <f>IF(AND('Mapa de Riesgos'!$Y$56="Muy Baja",'Mapa de Riesgos'!$AA$56="Menor"),CONCATENATE("R8C",'Mapa de Riesgos'!$O$56),"")</f>
        <v/>
      </c>
      <c r="R53" s="75" t="str">
        <f>IF(AND('Mapa de Riesgos'!$Y$57="Muy Baja",'Mapa de Riesgos'!$AA$57="Menor"),CONCATENATE("R8C",'Mapa de Riesgos'!$O$57),"")</f>
        <v/>
      </c>
      <c r="S53" s="75" t="str">
        <f>IF(AND('Mapa de Riesgos'!$Y$58="Muy Baja",'Mapa de Riesgos'!$AA$58="Menor"),CONCATENATE("R8C",'Mapa de Riesgos'!$O$58),"")</f>
        <v/>
      </c>
      <c r="T53" s="75" t="str">
        <f>IF(AND('Mapa de Riesgos'!$Y$59="Muy Baja",'Mapa de Riesgos'!$AA$59="Menor"),CONCATENATE("R8C",'Mapa de Riesgos'!$O$59),"")</f>
        <v/>
      </c>
      <c r="U53" s="76" t="str">
        <f>IF(AND('Mapa de Riesgos'!$Y$60="Muy Baja",'Mapa de Riesgos'!$AA$60="Menor"),CONCATENATE("R8C",'Mapa de Riesgos'!$O$60),"")</f>
        <v/>
      </c>
      <c r="V53" s="65" t="str">
        <f>IF(AND('Mapa de Riesgos'!$Y$55="Muy Baja",'Mapa de Riesgos'!$AA$55="Moderado"),CONCATENATE("R8C",'Mapa de Riesgos'!$O$55),"")</f>
        <v/>
      </c>
      <c r="W53" s="66" t="str">
        <f>IF(AND('Mapa de Riesgos'!$Y$56="Muy Baja",'Mapa de Riesgos'!$AA$56="Moderado"),CONCATENATE("R8C",'Mapa de Riesgos'!$O$56),"")</f>
        <v/>
      </c>
      <c r="X53" s="66" t="str">
        <f>IF(AND('Mapa de Riesgos'!$Y$57="Muy Baja",'Mapa de Riesgos'!$AA$57="Moderado"),CONCATENATE("R8C",'Mapa de Riesgos'!$O$57),"")</f>
        <v/>
      </c>
      <c r="Y53" s="66" t="str">
        <f>IF(AND('Mapa de Riesgos'!$Y$58="Muy Baja",'Mapa de Riesgos'!$AA$58="Moderado"),CONCATENATE("R8C",'Mapa de Riesgos'!$O$58),"")</f>
        <v/>
      </c>
      <c r="Z53" s="66" t="str">
        <f>IF(AND('Mapa de Riesgos'!$Y$59="Muy Baja",'Mapa de Riesgos'!$AA$59="Moderado"),CONCATENATE("R8C",'Mapa de Riesgos'!$O$59),"")</f>
        <v/>
      </c>
      <c r="AA53" s="67" t="str">
        <f>IF(AND('Mapa de Riesgos'!$Y$60="Muy Baja",'Mapa de Riesgos'!$AA$60="Moderado"),CONCATENATE("R8C",'Mapa de Riesgos'!$O$60),"")</f>
        <v/>
      </c>
      <c r="AB53" s="50" t="str">
        <f>IF(AND('Mapa de Riesgos'!$Y$55="Muy Baja",'Mapa de Riesgos'!$AA$55="Mayor"),CONCATENATE("R8C",'Mapa de Riesgos'!$O$55),"")</f>
        <v/>
      </c>
      <c r="AC53" s="51" t="str">
        <f>IF(AND('Mapa de Riesgos'!$Y$56="Muy Baja",'Mapa de Riesgos'!$AA$56="Mayor"),CONCATENATE("R8C",'Mapa de Riesgos'!$O$56),"")</f>
        <v/>
      </c>
      <c r="AD53" s="51" t="str">
        <f>IF(AND('Mapa de Riesgos'!$Y$57="Muy Baja",'Mapa de Riesgos'!$AA$57="Mayor"),CONCATENATE("R8C",'Mapa de Riesgos'!$O$57),"")</f>
        <v/>
      </c>
      <c r="AE53" s="51" t="str">
        <f>IF(AND('Mapa de Riesgos'!$Y$58="Muy Baja",'Mapa de Riesgos'!$AA$58="Mayor"),CONCATENATE("R8C",'Mapa de Riesgos'!$O$58),"")</f>
        <v/>
      </c>
      <c r="AF53" s="51" t="str">
        <f>IF(AND('Mapa de Riesgos'!$Y$59="Muy Baja",'Mapa de Riesgos'!$AA$59="Mayor"),CONCATENATE("R8C",'Mapa de Riesgos'!$O$59),"")</f>
        <v/>
      </c>
      <c r="AG53" s="52" t="str">
        <f>IF(AND('Mapa de Riesgos'!$Y$60="Muy Baja",'Mapa de Riesgos'!$AA$60="Mayor"),CONCATENATE("R8C",'Mapa de Riesgos'!$O$60),"")</f>
        <v/>
      </c>
      <c r="AH53" s="53" t="str">
        <f>IF(AND('Mapa de Riesgos'!$Y$55="Muy Baja",'Mapa de Riesgos'!$AA$55="Catastrófico"),CONCATENATE("R8C",'Mapa de Riesgos'!$O$55),"")</f>
        <v/>
      </c>
      <c r="AI53" s="54" t="str">
        <f>IF(AND('Mapa de Riesgos'!$Y$56="Muy Baja",'Mapa de Riesgos'!$AA$56="Catastrófico"),CONCATENATE("R8C",'Mapa de Riesgos'!$O$56),"")</f>
        <v/>
      </c>
      <c r="AJ53" s="54" t="str">
        <f>IF(AND('Mapa de Riesgos'!$Y$57="Muy Baja",'Mapa de Riesgos'!$AA$57="Catastrófico"),CONCATENATE("R8C",'Mapa de Riesgos'!$O$57),"")</f>
        <v/>
      </c>
      <c r="AK53" s="54" t="str">
        <f>IF(AND('Mapa de Riesgos'!$Y$58="Muy Baja",'Mapa de Riesgos'!$AA$58="Catastrófico"),CONCATENATE("R8C",'Mapa de Riesgos'!$O$58),"")</f>
        <v/>
      </c>
      <c r="AL53" s="54" t="str">
        <f>IF(AND('Mapa de Riesgos'!$Y$59="Muy Baja",'Mapa de Riesgos'!$AA$59="Catastrófico"),CONCATENATE("R8C",'Mapa de Riesgos'!$O$59),"")</f>
        <v/>
      </c>
      <c r="AM53" s="55" t="str">
        <f>IF(AND('Mapa de Riesgos'!$Y$60="Muy Baja",'Mapa de Riesgos'!$AA$60="Catastrófico"),CONCATENATE("R8C",'Mapa de Riesgos'!$O$60),"")</f>
        <v/>
      </c>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1"/>
      <c r="BY53" s="81"/>
      <c r="BZ53" s="81"/>
      <c r="CA53" s="81"/>
      <c r="CB53" s="81"/>
    </row>
    <row r="54" spans="1:80" ht="15" customHeight="1" x14ac:dyDescent="0.25">
      <c r="A54" s="81"/>
      <c r="B54" s="463"/>
      <c r="C54" s="463"/>
      <c r="D54" s="464"/>
      <c r="E54" s="562"/>
      <c r="F54" s="561"/>
      <c r="G54" s="561"/>
      <c r="H54" s="561"/>
      <c r="I54" s="577"/>
      <c r="J54" s="74" t="str">
        <f>IF(AND('Mapa de Riesgos'!$Y$61="Muy Baja",'Mapa de Riesgos'!$AA$61="Leve"),CONCATENATE("R9C",'Mapa de Riesgos'!$O$61),"")</f>
        <v/>
      </c>
      <c r="K54" s="75" t="str">
        <f>IF(AND('Mapa de Riesgos'!$Y$62="Muy Baja",'Mapa de Riesgos'!$AA$62="Leve"),CONCATENATE("R9C",'Mapa de Riesgos'!$O$62),"")</f>
        <v/>
      </c>
      <c r="L54" s="75" t="str">
        <f>IF(AND('Mapa de Riesgos'!$Y$63="Muy Baja",'Mapa de Riesgos'!$AA$63="Leve"),CONCATENATE("R9C",'Mapa de Riesgos'!$O$63),"")</f>
        <v/>
      </c>
      <c r="M54" s="75" t="str">
        <f>IF(AND('Mapa de Riesgos'!$Y$64="Muy Baja",'Mapa de Riesgos'!$AA$64="Leve"),CONCATENATE("R9C",'Mapa de Riesgos'!$O$64),"")</f>
        <v/>
      </c>
      <c r="N54" s="75" t="str">
        <f>IF(AND('Mapa de Riesgos'!$Y$65="Muy Baja",'Mapa de Riesgos'!$AA$65="Leve"),CONCATENATE("R9C",'Mapa de Riesgos'!$O$65),"")</f>
        <v/>
      </c>
      <c r="O54" s="76" t="str">
        <f>IF(AND('Mapa de Riesgos'!$Y$66="Muy Baja",'Mapa de Riesgos'!$AA$66="Leve"),CONCATENATE("R9C",'Mapa de Riesgos'!$O$66),"")</f>
        <v/>
      </c>
      <c r="P54" s="74" t="str">
        <f>IF(AND('Mapa de Riesgos'!$Y$61="Muy Baja",'Mapa de Riesgos'!$AA$61="Menor"),CONCATENATE("R9C",'Mapa de Riesgos'!$O$61),"")</f>
        <v/>
      </c>
      <c r="Q54" s="75" t="str">
        <f>IF(AND('Mapa de Riesgos'!$Y$62="Muy Baja",'Mapa de Riesgos'!$AA$62="Menor"),CONCATENATE("R9C",'Mapa de Riesgos'!$O$62),"")</f>
        <v/>
      </c>
      <c r="R54" s="75" t="str">
        <f>IF(AND('Mapa de Riesgos'!$Y$63="Muy Baja",'Mapa de Riesgos'!$AA$63="Menor"),CONCATENATE("R9C",'Mapa de Riesgos'!$O$63),"")</f>
        <v/>
      </c>
      <c r="S54" s="75" t="str">
        <f>IF(AND('Mapa de Riesgos'!$Y$64="Muy Baja",'Mapa de Riesgos'!$AA$64="Menor"),CONCATENATE("R9C",'Mapa de Riesgos'!$O$64),"")</f>
        <v/>
      </c>
      <c r="T54" s="75" t="str">
        <f>IF(AND('Mapa de Riesgos'!$Y$65="Muy Baja",'Mapa de Riesgos'!$AA$65="Menor"),CONCATENATE("R9C",'Mapa de Riesgos'!$O$65),"")</f>
        <v/>
      </c>
      <c r="U54" s="76" t="str">
        <f>IF(AND('Mapa de Riesgos'!$Y$66="Muy Baja",'Mapa de Riesgos'!$AA$66="Menor"),CONCATENATE("R9C",'Mapa de Riesgos'!$O$66),"")</f>
        <v/>
      </c>
      <c r="V54" s="65" t="str">
        <f>IF(AND('Mapa de Riesgos'!$Y$61="Muy Baja",'Mapa de Riesgos'!$AA$61="Moderado"),CONCATENATE("R9C",'Mapa de Riesgos'!$O$61),"")</f>
        <v/>
      </c>
      <c r="W54" s="66" t="str">
        <f>IF(AND('Mapa de Riesgos'!$Y$62="Muy Baja",'Mapa de Riesgos'!$AA$62="Moderado"),CONCATENATE("R9C",'Mapa de Riesgos'!$O$62),"")</f>
        <v/>
      </c>
      <c r="X54" s="66" t="str">
        <f>IF(AND('Mapa de Riesgos'!$Y$63="Muy Baja",'Mapa de Riesgos'!$AA$63="Moderado"),CONCATENATE("R9C",'Mapa de Riesgos'!$O$63),"")</f>
        <v/>
      </c>
      <c r="Y54" s="66" t="str">
        <f>IF(AND('Mapa de Riesgos'!$Y$64="Muy Baja",'Mapa de Riesgos'!$AA$64="Moderado"),CONCATENATE("R9C",'Mapa de Riesgos'!$O$64),"")</f>
        <v/>
      </c>
      <c r="Z54" s="66" t="str">
        <f>IF(AND('Mapa de Riesgos'!$Y$65="Muy Baja",'Mapa de Riesgos'!$AA$65="Moderado"),CONCATENATE("R9C",'Mapa de Riesgos'!$O$65),"")</f>
        <v/>
      </c>
      <c r="AA54" s="67" t="str">
        <f>IF(AND('Mapa de Riesgos'!$Y$66="Muy Baja",'Mapa de Riesgos'!$AA$66="Moderado"),CONCATENATE("R9C",'Mapa de Riesgos'!$O$66),"")</f>
        <v/>
      </c>
      <c r="AB54" s="50" t="str">
        <f>IF(AND('Mapa de Riesgos'!$Y$61="Muy Baja",'Mapa de Riesgos'!$AA$61="Mayor"),CONCATENATE("R9C",'Mapa de Riesgos'!$O$61),"")</f>
        <v/>
      </c>
      <c r="AC54" s="51" t="str">
        <f>IF(AND('Mapa de Riesgos'!$Y$62="Muy Baja",'Mapa de Riesgos'!$AA$62="Mayor"),CONCATENATE("R9C",'Mapa de Riesgos'!$O$62),"")</f>
        <v/>
      </c>
      <c r="AD54" s="51" t="str">
        <f>IF(AND('Mapa de Riesgos'!$Y$63="Muy Baja",'Mapa de Riesgos'!$AA$63="Mayor"),CONCATENATE("R9C",'Mapa de Riesgos'!$O$63),"")</f>
        <v/>
      </c>
      <c r="AE54" s="51" t="str">
        <f>IF(AND('Mapa de Riesgos'!$Y$64="Muy Baja",'Mapa de Riesgos'!$AA$64="Mayor"),CONCATENATE("R9C",'Mapa de Riesgos'!$O$64),"")</f>
        <v/>
      </c>
      <c r="AF54" s="51" t="str">
        <f>IF(AND('Mapa de Riesgos'!$Y$65="Muy Baja",'Mapa de Riesgos'!$AA$65="Mayor"),CONCATENATE("R9C",'Mapa de Riesgos'!$O$65),"")</f>
        <v/>
      </c>
      <c r="AG54" s="52" t="str">
        <f>IF(AND('Mapa de Riesgos'!$Y$66="Muy Baja",'Mapa de Riesgos'!$AA$66="Mayor"),CONCATENATE("R9C",'Mapa de Riesgos'!$O$66),"")</f>
        <v/>
      </c>
      <c r="AH54" s="53" t="str">
        <f>IF(AND('Mapa de Riesgos'!$Y$61="Muy Baja",'Mapa de Riesgos'!$AA$61="Catastrófico"),CONCATENATE("R9C",'Mapa de Riesgos'!$O$61),"")</f>
        <v/>
      </c>
      <c r="AI54" s="54" t="str">
        <f>IF(AND('Mapa de Riesgos'!$Y$62="Muy Baja",'Mapa de Riesgos'!$AA$62="Catastrófico"),CONCATENATE("R9C",'Mapa de Riesgos'!$O$62),"")</f>
        <v/>
      </c>
      <c r="AJ54" s="54" t="str">
        <f>IF(AND('Mapa de Riesgos'!$Y$63="Muy Baja",'Mapa de Riesgos'!$AA$63="Catastrófico"),CONCATENATE("R9C",'Mapa de Riesgos'!$O$63),"")</f>
        <v/>
      </c>
      <c r="AK54" s="54" t="str">
        <f>IF(AND('Mapa de Riesgos'!$Y$64="Muy Baja",'Mapa de Riesgos'!$AA$64="Catastrófico"),CONCATENATE("R9C",'Mapa de Riesgos'!$O$64),"")</f>
        <v/>
      </c>
      <c r="AL54" s="54" t="str">
        <f>IF(AND('Mapa de Riesgos'!$Y$65="Muy Baja",'Mapa de Riesgos'!$AA$65="Catastrófico"),CONCATENATE("R9C",'Mapa de Riesgos'!$O$65),"")</f>
        <v/>
      </c>
      <c r="AM54" s="55" t="str">
        <f>IF(AND('Mapa de Riesgos'!$Y$66="Muy Baja",'Mapa de Riesgos'!$AA$66="Catastrófico"),CONCATENATE("R9C",'Mapa de Riesgos'!$O$66),"")</f>
        <v/>
      </c>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1"/>
      <c r="BS54" s="81"/>
      <c r="BT54" s="81"/>
      <c r="BU54" s="81"/>
      <c r="BV54" s="81"/>
      <c r="BW54" s="81"/>
      <c r="BX54" s="81"/>
      <c r="BY54" s="81"/>
      <c r="BZ54" s="81"/>
      <c r="CA54" s="81"/>
      <c r="CB54" s="81"/>
    </row>
    <row r="55" spans="1:80" ht="15.75" customHeight="1" thickBot="1" x14ac:dyDescent="0.3">
      <c r="A55" s="81"/>
      <c r="B55" s="463"/>
      <c r="C55" s="463"/>
      <c r="D55" s="464"/>
      <c r="E55" s="563"/>
      <c r="F55" s="564"/>
      <c r="G55" s="564"/>
      <c r="H55" s="564"/>
      <c r="I55" s="578"/>
      <c r="J55" s="77" t="str">
        <f>IF(AND('Mapa de Riesgos'!$Y$67="Muy Baja",'Mapa de Riesgos'!$AA$67="Leve"),CONCATENATE("R10C",'Mapa de Riesgos'!$O$67),"")</f>
        <v/>
      </c>
      <c r="K55" s="78" t="str">
        <f>IF(AND('Mapa de Riesgos'!$Y$68="Muy Baja",'Mapa de Riesgos'!$AA$68="Leve"),CONCATENATE("R10C",'Mapa de Riesgos'!$O$68),"")</f>
        <v/>
      </c>
      <c r="L55" s="78" t="str">
        <f>IF(AND('Mapa de Riesgos'!$Y$69="Muy Baja",'Mapa de Riesgos'!$AA$69="Leve"),CONCATENATE("R10C",'Mapa de Riesgos'!$O$69),"")</f>
        <v/>
      </c>
      <c r="M55" s="78" t="str">
        <f>IF(AND('Mapa de Riesgos'!$Y$70="Muy Baja",'Mapa de Riesgos'!$AA$70="Leve"),CONCATENATE("R10C",'Mapa de Riesgos'!$O$70),"")</f>
        <v/>
      </c>
      <c r="N55" s="78" t="str">
        <f>IF(AND('Mapa de Riesgos'!$Y$71="Muy Baja",'Mapa de Riesgos'!$AA$71="Leve"),CONCATENATE("R10C",'Mapa de Riesgos'!$O$71),"")</f>
        <v/>
      </c>
      <c r="O55" s="79" t="str">
        <f>IF(AND('Mapa de Riesgos'!$Y$72="Muy Baja",'Mapa de Riesgos'!$AA$72="Leve"),CONCATENATE("R10C",'Mapa de Riesgos'!$O$72),"")</f>
        <v/>
      </c>
      <c r="P55" s="77" t="str">
        <f>IF(AND('Mapa de Riesgos'!$Y$67="Muy Baja",'Mapa de Riesgos'!$AA$67="Menor"),CONCATENATE("R10C",'Mapa de Riesgos'!$O$67),"")</f>
        <v/>
      </c>
      <c r="Q55" s="78" t="str">
        <f>IF(AND('Mapa de Riesgos'!$Y$68="Muy Baja",'Mapa de Riesgos'!$AA$68="Menor"),CONCATENATE("R10C",'Mapa de Riesgos'!$O$68),"")</f>
        <v/>
      </c>
      <c r="R55" s="78" t="str">
        <f>IF(AND('Mapa de Riesgos'!$Y$69="Muy Baja",'Mapa de Riesgos'!$AA$69="Menor"),CONCATENATE("R10C",'Mapa de Riesgos'!$O$69),"")</f>
        <v/>
      </c>
      <c r="S55" s="78" t="str">
        <f>IF(AND('Mapa de Riesgos'!$Y$70="Muy Baja",'Mapa de Riesgos'!$AA$70="Menor"),CONCATENATE("R10C",'Mapa de Riesgos'!$O$70),"")</f>
        <v/>
      </c>
      <c r="T55" s="78" t="str">
        <f>IF(AND('Mapa de Riesgos'!$Y$71="Muy Baja",'Mapa de Riesgos'!$AA$71="Menor"),CONCATENATE("R10C",'Mapa de Riesgos'!$O$71),"")</f>
        <v/>
      </c>
      <c r="U55" s="79" t="str">
        <f>IF(AND('Mapa de Riesgos'!$Y$72="Muy Baja",'Mapa de Riesgos'!$AA$72="Menor"),CONCATENATE("R10C",'Mapa de Riesgos'!$O$72),"")</f>
        <v/>
      </c>
      <c r="V55" s="68" t="str">
        <f>IF(AND('Mapa de Riesgos'!$Y$67="Muy Baja",'Mapa de Riesgos'!$AA$67="Moderado"),CONCATENATE("R10C",'Mapa de Riesgos'!$O$67),"")</f>
        <v/>
      </c>
      <c r="W55" s="69" t="str">
        <f>IF(AND('Mapa de Riesgos'!$Y$68="Muy Baja",'Mapa de Riesgos'!$AA$68="Moderado"),CONCATENATE("R10C",'Mapa de Riesgos'!$O$68),"")</f>
        <v/>
      </c>
      <c r="X55" s="69" t="str">
        <f>IF(AND('Mapa de Riesgos'!$Y$69="Muy Baja",'Mapa de Riesgos'!$AA$69="Moderado"),CONCATENATE("R10C",'Mapa de Riesgos'!$O$69),"")</f>
        <v/>
      </c>
      <c r="Y55" s="69" t="str">
        <f>IF(AND('Mapa de Riesgos'!$Y$70="Muy Baja",'Mapa de Riesgos'!$AA$70="Moderado"),CONCATENATE("R10C",'Mapa de Riesgos'!$O$70),"")</f>
        <v/>
      </c>
      <c r="Z55" s="69" t="str">
        <f>IF(AND('Mapa de Riesgos'!$Y$71="Muy Baja",'Mapa de Riesgos'!$AA$71="Moderado"),CONCATENATE("R10C",'Mapa de Riesgos'!$O$71),"")</f>
        <v/>
      </c>
      <c r="AA55" s="70" t="str">
        <f>IF(AND('Mapa de Riesgos'!$Y$72="Muy Baja",'Mapa de Riesgos'!$AA$72="Moderado"),CONCATENATE("R10C",'Mapa de Riesgos'!$O$72),"")</f>
        <v/>
      </c>
      <c r="AB55" s="56" t="str">
        <f>IF(AND('Mapa de Riesgos'!$Y$67="Muy Baja",'Mapa de Riesgos'!$AA$67="Mayor"),CONCATENATE("R10C",'Mapa de Riesgos'!$O$67),"")</f>
        <v/>
      </c>
      <c r="AC55" s="57" t="str">
        <f>IF(AND('Mapa de Riesgos'!$Y$68="Muy Baja",'Mapa de Riesgos'!$AA$68="Mayor"),CONCATENATE("R10C",'Mapa de Riesgos'!$O$68),"")</f>
        <v/>
      </c>
      <c r="AD55" s="57" t="str">
        <f>IF(AND('Mapa de Riesgos'!$Y$69="Muy Baja",'Mapa de Riesgos'!$AA$69="Mayor"),CONCATENATE("R10C",'Mapa de Riesgos'!$O$69),"")</f>
        <v/>
      </c>
      <c r="AE55" s="57" t="str">
        <f>IF(AND('Mapa de Riesgos'!$Y$70="Muy Baja",'Mapa de Riesgos'!$AA$70="Mayor"),CONCATENATE("R10C",'Mapa de Riesgos'!$O$70),"")</f>
        <v/>
      </c>
      <c r="AF55" s="57" t="str">
        <f>IF(AND('Mapa de Riesgos'!$Y$71="Muy Baja",'Mapa de Riesgos'!$AA$71="Mayor"),CONCATENATE("R10C",'Mapa de Riesgos'!$O$71),"")</f>
        <v/>
      </c>
      <c r="AG55" s="58" t="str">
        <f>IF(AND('Mapa de Riesgos'!$Y$72="Muy Baja",'Mapa de Riesgos'!$AA$72="Mayor"),CONCATENATE("R10C",'Mapa de Riesgos'!$O$72),"")</f>
        <v/>
      </c>
      <c r="AH55" s="59" t="str">
        <f>IF(AND('Mapa de Riesgos'!$Y$67="Muy Baja",'Mapa de Riesgos'!$AA$67="Catastrófico"),CONCATENATE("R10C",'Mapa de Riesgos'!$O$67),"")</f>
        <v/>
      </c>
      <c r="AI55" s="60" t="str">
        <f>IF(AND('Mapa de Riesgos'!$Y$68="Muy Baja",'Mapa de Riesgos'!$AA$68="Catastrófico"),CONCATENATE("R10C",'Mapa de Riesgos'!$O$68),"")</f>
        <v/>
      </c>
      <c r="AJ55" s="60" t="str">
        <f>IF(AND('Mapa de Riesgos'!$Y$69="Muy Baja",'Mapa de Riesgos'!$AA$69="Catastrófico"),CONCATENATE("R10C",'Mapa de Riesgos'!$O$69),"")</f>
        <v/>
      </c>
      <c r="AK55" s="60" t="str">
        <f>IF(AND('Mapa de Riesgos'!$Y$70="Muy Baja",'Mapa de Riesgos'!$AA$70="Catastrófico"),CONCATENATE("R10C",'Mapa de Riesgos'!$O$70),"")</f>
        <v/>
      </c>
      <c r="AL55" s="60" t="str">
        <f>IF(AND('Mapa de Riesgos'!$Y$71="Muy Baja",'Mapa de Riesgos'!$AA$71="Catastrófico"),CONCATENATE("R10C",'Mapa de Riesgos'!$O$71),"")</f>
        <v/>
      </c>
      <c r="AM55" s="61" t="str">
        <f>IF(AND('Mapa de Riesgos'!$Y$72="Muy Baja",'Mapa de Riesgos'!$AA$72="Catastrófico"),CONCATENATE("R10C",'Mapa de Riesgos'!$O$72),"")</f>
        <v/>
      </c>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1"/>
      <c r="BS55" s="81"/>
      <c r="BT55" s="81"/>
      <c r="BU55" s="81"/>
      <c r="BV55" s="81"/>
      <c r="BW55" s="81"/>
      <c r="BX55" s="81"/>
      <c r="BY55" s="81"/>
      <c r="BZ55" s="81"/>
      <c r="CA55" s="81"/>
      <c r="CB55" s="81"/>
    </row>
    <row r="56" spans="1:80" x14ac:dyDescent="0.25">
      <c r="A56" s="81"/>
      <c r="B56" s="81"/>
      <c r="C56" s="81"/>
      <c r="D56" s="81"/>
      <c r="E56" s="81"/>
      <c r="F56" s="81"/>
      <c r="G56" s="81"/>
      <c r="H56" s="81"/>
      <c r="I56" s="81"/>
      <c r="J56" s="558" t="s">
        <v>174</v>
      </c>
      <c r="K56" s="559"/>
      <c r="L56" s="559"/>
      <c r="M56" s="559"/>
      <c r="N56" s="559"/>
      <c r="O56" s="576"/>
      <c r="P56" s="558" t="s">
        <v>175</v>
      </c>
      <c r="Q56" s="559"/>
      <c r="R56" s="559"/>
      <c r="S56" s="559"/>
      <c r="T56" s="559"/>
      <c r="U56" s="576"/>
      <c r="V56" s="558" t="s">
        <v>176</v>
      </c>
      <c r="W56" s="559"/>
      <c r="X56" s="559"/>
      <c r="Y56" s="559"/>
      <c r="Z56" s="559"/>
      <c r="AA56" s="576"/>
      <c r="AB56" s="558" t="s">
        <v>177</v>
      </c>
      <c r="AC56" s="597"/>
      <c r="AD56" s="559"/>
      <c r="AE56" s="559"/>
      <c r="AF56" s="559"/>
      <c r="AG56" s="576"/>
      <c r="AH56" s="558" t="s">
        <v>178</v>
      </c>
      <c r="AI56" s="559"/>
      <c r="AJ56" s="559"/>
      <c r="AK56" s="559"/>
      <c r="AL56" s="559"/>
      <c r="AM56" s="576"/>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1"/>
      <c r="BR56" s="81"/>
      <c r="BS56" s="81"/>
      <c r="BT56" s="81"/>
      <c r="BU56" s="81"/>
      <c r="BV56" s="81"/>
      <c r="BW56" s="81"/>
      <c r="BX56" s="81"/>
      <c r="BY56" s="81"/>
      <c r="BZ56" s="81"/>
      <c r="CA56" s="81"/>
      <c r="CB56" s="81"/>
    </row>
    <row r="57" spans="1:80" x14ac:dyDescent="0.25">
      <c r="A57" s="81"/>
      <c r="B57" s="81"/>
      <c r="C57" s="81"/>
      <c r="D57" s="81"/>
      <c r="E57" s="81"/>
      <c r="F57" s="81"/>
      <c r="G57" s="81"/>
      <c r="H57" s="81"/>
      <c r="I57" s="81"/>
      <c r="J57" s="562"/>
      <c r="K57" s="561"/>
      <c r="L57" s="561"/>
      <c r="M57" s="561"/>
      <c r="N57" s="561"/>
      <c r="O57" s="577"/>
      <c r="P57" s="562"/>
      <c r="Q57" s="561"/>
      <c r="R57" s="561"/>
      <c r="S57" s="561"/>
      <c r="T57" s="561"/>
      <c r="U57" s="577"/>
      <c r="V57" s="562"/>
      <c r="W57" s="561"/>
      <c r="X57" s="561"/>
      <c r="Y57" s="561"/>
      <c r="Z57" s="561"/>
      <c r="AA57" s="577"/>
      <c r="AB57" s="562"/>
      <c r="AC57" s="561"/>
      <c r="AD57" s="561"/>
      <c r="AE57" s="561"/>
      <c r="AF57" s="561"/>
      <c r="AG57" s="577"/>
      <c r="AH57" s="562"/>
      <c r="AI57" s="561"/>
      <c r="AJ57" s="561"/>
      <c r="AK57" s="561"/>
      <c r="AL57" s="561"/>
      <c r="AM57" s="577"/>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1"/>
      <c r="BR57" s="81"/>
      <c r="BS57" s="81"/>
      <c r="BT57" s="81"/>
      <c r="BU57" s="81"/>
      <c r="BV57" s="81"/>
      <c r="BW57" s="81"/>
      <c r="BX57" s="81"/>
      <c r="BY57" s="81"/>
      <c r="BZ57" s="81"/>
      <c r="CA57" s="81"/>
      <c r="CB57" s="81"/>
    </row>
    <row r="58" spans="1:80" x14ac:dyDescent="0.25">
      <c r="A58" s="81"/>
      <c r="B58" s="81"/>
      <c r="C58" s="81"/>
      <c r="D58" s="81"/>
      <c r="E58" s="81"/>
      <c r="F58" s="81"/>
      <c r="G58" s="81"/>
      <c r="H58" s="81"/>
      <c r="I58" s="81"/>
      <c r="J58" s="562"/>
      <c r="K58" s="561"/>
      <c r="L58" s="561"/>
      <c r="M58" s="561"/>
      <c r="N58" s="561"/>
      <c r="O58" s="577"/>
      <c r="P58" s="562"/>
      <c r="Q58" s="561"/>
      <c r="R58" s="561"/>
      <c r="S58" s="561"/>
      <c r="T58" s="561"/>
      <c r="U58" s="577"/>
      <c r="V58" s="562"/>
      <c r="W58" s="561"/>
      <c r="X58" s="561"/>
      <c r="Y58" s="561"/>
      <c r="Z58" s="561"/>
      <c r="AA58" s="577"/>
      <c r="AB58" s="562"/>
      <c r="AC58" s="561"/>
      <c r="AD58" s="561"/>
      <c r="AE58" s="561"/>
      <c r="AF58" s="561"/>
      <c r="AG58" s="577"/>
      <c r="AH58" s="562"/>
      <c r="AI58" s="561"/>
      <c r="AJ58" s="561"/>
      <c r="AK58" s="561"/>
      <c r="AL58" s="561"/>
      <c r="AM58" s="577"/>
      <c r="AN58" s="81"/>
      <c r="AO58" s="81"/>
      <c r="AP58" s="81"/>
      <c r="AQ58" s="81"/>
      <c r="AR58" s="81"/>
      <c r="AS58" s="81"/>
      <c r="AT58" s="81"/>
      <c r="AU58" s="81"/>
      <c r="AV58" s="81"/>
      <c r="AW58" s="81"/>
      <c r="AX58" s="81"/>
      <c r="AY58" s="81"/>
      <c r="AZ58" s="81"/>
      <c r="BA58" s="81"/>
      <c r="BB58" s="81"/>
      <c r="BC58" s="81"/>
      <c r="BD58" s="81"/>
      <c r="BE58" s="81"/>
      <c r="BF58" s="81"/>
      <c r="BG58" s="81"/>
      <c r="BH58" s="81"/>
      <c r="BI58" s="81"/>
      <c r="BJ58" s="81"/>
      <c r="BK58" s="81"/>
      <c r="BL58" s="81"/>
      <c r="BM58" s="81"/>
      <c r="BN58" s="81"/>
      <c r="BO58" s="81"/>
      <c r="BP58" s="81"/>
      <c r="BQ58" s="81"/>
      <c r="BR58" s="81"/>
      <c r="BS58" s="81"/>
      <c r="BT58" s="81"/>
      <c r="BU58" s="81"/>
      <c r="BV58" s="81"/>
      <c r="BW58" s="81"/>
      <c r="BX58" s="81"/>
      <c r="BY58" s="81"/>
      <c r="BZ58" s="81"/>
      <c r="CA58" s="81"/>
      <c r="CB58" s="81"/>
    </row>
    <row r="59" spans="1:80" x14ac:dyDescent="0.25">
      <c r="A59" s="81"/>
      <c r="B59" s="81"/>
      <c r="C59" s="81"/>
      <c r="D59" s="81"/>
      <c r="E59" s="81"/>
      <c r="F59" s="81"/>
      <c r="G59" s="81"/>
      <c r="H59" s="81"/>
      <c r="I59" s="81"/>
      <c r="J59" s="562"/>
      <c r="K59" s="561"/>
      <c r="L59" s="561"/>
      <c r="M59" s="561"/>
      <c r="N59" s="561"/>
      <c r="O59" s="577"/>
      <c r="P59" s="562"/>
      <c r="Q59" s="561"/>
      <c r="R59" s="561"/>
      <c r="S59" s="561"/>
      <c r="T59" s="561"/>
      <c r="U59" s="577"/>
      <c r="V59" s="562"/>
      <c r="W59" s="561"/>
      <c r="X59" s="561"/>
      <c r="Y59" s="561"/>
      <c r="Z59" s="561"/>
      <c r="AA59" s="577"/>
      <c r="AB59" s="562"/>
      <c r="AC59" s="561"/>
      <c r="AD59" s="561"/>
      <c r="AE59" s="561"/>
      <c r="AF59" s="561"/>
      <c r="AG59" s="577"/>
      <c r="AH59" s="562"/>
      <c r="AI59" s="561"/>
      <c r="AJ59" s="561"/>
      <c r="AK59" s="561"/>
      <c r="AL59" s="561"/>
      <c r="AM59" s="577"/>
      <c r="AN59" s="81"/>
      <c r="AO59" s="81"/>
      <c r="AP59" s="81"/>
      <c r="AQ59" s="81"/>
      <c r="AR59" s="81"/>
      <c r="AS59" s="81"/>
      <c r="AT59" s="81"/>
      <c r="AU59" s="81"/>
      <c r="AV59" s="81"/>
      <c r="AW59" s="81"/>
      <c r="AX59" s="81"/>
      <c r="AY59" s="81"/>
      <c r="AZ59" s="81"/>
      <c r="BA59" s="81"/>
      <c r="BB59" s="81"/>
      <c r="BC59" s="81"/>
      <c r="BD59" s="81"/>
      <c r="BE59" s="81"/>
      <c r="BF59" s="81"/>
      <c r="BG59" s="81"/>
      <c r="BH59" s="81"/>
      <c r="BI59" s="81"/>
      <c r="BJ59" s="81"/>
      <c r="BK59" s="81"/>
      <c r="BL59" s="81"/>
      <c r="BM59" s="81"/>
      <c r="BN59" s="81"/>
      <c r="BO59" s="81"/>
      <c r="BP59" s="81"/>
      <c r="BQ59" s="81"/>
      <c r="BR59" s="81"/>
      <c r="BS59" s="81"/>
      <c r="BT59" s="81"/>
      <c r="BU59" s="81"/>
      <c r="BV59" s="81"/>
      <c r="BW59" s="81"/>
      <c r="BX59" s="81"/>
      <c r="BY59" s="81"/>
      <c r="BZ59" s="81"/>
      <c r="CA59" s="81"/>
      <c r="CB59" s="81"/>
    </row>
    <row r="60" spans="1:80" x14ac:dyDescent="0.25">
      <c r="A60" s="81"/>
      <c r="B60" s="81"/>
      <c r="C60" s="81"/>
      <c r="D60" s="81"/>
      <c r="E60" s="81"/>
      <c r="F60" s="81"/>
      <c r="G60" s="81"/>
      <c r="H60" s="81"/>
      <c r="I60" s="81"/>
      <c r="J60" s="562"/>
      <c r="K60" s="561"/>
      <c r="L60" s="561"/>
      <c r="M60" s="561"/>
      <c r="N60" s="561"/>
      <c r="O60" s="577"/>
      <c r="P60" s="562"/>
      <c r="Q60" s="561"/>
      <c r="R60" s="561"/>
      <c r="S60" s="561"/>
      <c r="T60" s="561"/>
      <c r="U60" s="577"/>
      <c r="V60" s="562"/>
      <c r="W60" s="561"/>
      <c r="X60" s="561"/>
      <c r="Y60" s="561"/>
      <c r="Z60" s="561"/>
      <c r="AA60" s="577"/>
      <c r="AB60" s="562"/>
      <c r="AC60" s="561"/>
      <c r="AD60" s="561"/>
      <c r="AE60" s="561"/>
      <c r="AF60" s="561"/>
      <c r="AG60" s="577"/>
      <c r="AH60" s="562"/>
      <c r="AI60" s="561"/>
      <c r="AJ60" s="561"/>
      <c r="AK60" s="561"/>
      <c r="AL60" s="561"/>
      <c r="AM60" s="577"/>
      <c r="AN60" s="81"/>
      <c r="AO60" s="81"/>
      <c r="AP60" s="81"/>
      <c r="AQ60" s="81"/>
      <c r="AR60" s="81"/>
      <c r="AS60" s="81"/>
      <c r="AT60" s="81"/>
      <c r="AU60" s="81"/>
      <c r="AV60" s="81"/>
      <c r="AW60" s="81"/>
      <c r="AX60" s="81"/>
      <c r="AY60" s="81"/>
      <c r="AZ60" s="81"/>
      <c r="BA60" s="81"/>
      <c r="BB60" s="81"/>
      <c r="BC60" s="81"/>
      <c r="BD60" s="81"/>
      <c r="BE60" s="81"/>
      <c r="BF60" s="81"/>
      <c r="BG60" s="81"/>
      <c r="BH60" s="81"/>
      <c r="BI60" s="81"/>
      <c r="BJ60" s="81"/>
      <c r="BK60" s="81"/>
      <c r="BL60" s="81"/>
      <c r="BM60" s="81"/>
      <c r="BN60" s="81"/>
      <c r="BO60" s="81"/>
      <c r="BP60" s="81"/>
      <c r="BQ60" s="81"/>
      <c r="BR60" s="81"/>
      <c r="BS60" s="81"/>
      <c r="BT60" s="81"/>
      <c r="BU60" s="81"/>
      <c r="BV60" s="81"/>
      <c r="BW60" s="81"/>
      <c r="BX60" s="81"/>
      <c r="BY60" s="81"/>
      <c r="BZ60" s="81"/>
      <c r="CA60" s="81"/>
      <c r="CB60" s="81"/>
    </row>
    <row r="61" spans="1:80" ht="15.75" thickBot="1" x14ac:dyDescent="0.3">
      <c r="A61" s="81"/>
      <c r="B61" s="81"/>
      <c r="C61" s="81"/>
      <c r="D61" s="81"/>
      <c r="E61" s="81"/>
      <c r="F61" s="81"/>
      <c r="G61" s="81"/>
      <c r="H61" s="81"/>
      <c r="I61" s="81"/>
      <c r="J61" s="563"/>
      <c r="K61" s="564"/>
      <c r="L61" s="564"/>
      <c r="M61" s="564"/>
      <c r="N61" s="564"/>
      <c r="O61" s="578"/>
      <c r="P61" s="563"/>
      <c r="Q61" s="564"/>
      <c r="R61" s="564"/>
      <c r="S61" s="564"/>
      <c r="T61" s="564"/>
      <c r="U61" s="578"/>
      <c r="V61" s="563"/>
      <c r="W61" s="564"/>
      <c r="X61" s="564"/>
      <c r="Y61" s="564"/>
      <c r="Z61" s="564"/>
      <c r="AA61" s="578"/>
      <c r="AB61" s="563"/>
      <c r="AC61" s="564"/>
      <c r="AD61" s="564"/>
      <c r="AE61" s="564"/>
      <c r="AF61" s="564"/>
      <c r="AG61" s="578"/>
      <c r="AH61" s="563"/>
      <c r="AI61" s="564"/>
      <c r="AJ61" s="564"/>
      <c r="AK61" s="564"/>
      <c r="AL61" s="564"/>
      <c r="AM61" s="578"/>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row>
    <row r="62" spans="1:80" x14ac:dyDescent="0.25">
      <c r="A62" s="81"/>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row>
    <row r="63" spans="1:80" ht="15" customHeight="1" x14ac:dyDescent="0.25">
      <c r="A63" s="81"/>
      <c r="B63" s="82"/>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1"/>
      <c r="AV63" s="81"/>
      <c r="AW63" s="81"/>
      <c r="AX63" s="81"/>
      <c r="AY63" s="81"/>
      <c r="AZ63" s="81"/>
      <c r="BA63" s="81"/>
      <c r="BB63" s="81"/>
      <c r="BC63" s="81"/>
      <c r="BD63" s="81"/>
      <c r="BE63" s="81"/>
      <c r="BF63" s="81"/>
      <c r="BG63" s="81"/>
      <c r="BH63" s="81"/>
    </row>
    <row r="64" spans="1:80" ht="15" customHeight="1" x14ac:dyDescent="0.25">
      <c r="A64" s="81"/>
      <c r="B64" s="82"/>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1"/>
      <c r="AV64" s="81"/>
      <c r="AW64" s="81"/>
      <c r="AX64" s="81"/>
      <c r="AY64" s="81"/>
      <c r="AZ64" s="81"/>
      <c r="BA64" s="81"/>
      <c r="BB64" s="81"/>
      <c r="BC64" s="81"/>
      <c r="BD64" s="81"/>
      <c r="BE64" s="81"/>
      <c r="BF64" s="81"/>
      <c r="BG64" s="81"/>
      <c r="BH64" s="81"/>
    </row>
    <row r="65" spans="1:60" x14ac:dyDescent="0.2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AN65" s="81"/>
      <c r="AO65" s="81"/>
      <c r="AP65" s="81"/>
      <c r="AQ65" s="81"/>
      <c r="AR65" s="81"/>
      <c r="AS65" s="81"/>
      <c r="AT65" s="81"/>
      <c r="AU65" s="81"/>
      <c r="AV65" s="81"/>
      <c r="AW65" s="81"/>
      <c r="AX65" s="81"/>
      <c r="AY65" s="81"/>
      <c r="AZ65" s="81"/>
      <c r="BA65" s="81"/>
      <c r="BB65" s="81"/>
      <c r="BC65" s="81"/>
      <c r="BD65" s="81"/>
      <c r="BE65" s="81"/>
      <c r="BF65" s="81"/>
      <c r="BG65" s="81"/>
      <c r="BH65" s="81"/>
    </row>
    <row r="66" spans="1:60" x14ac:dyDescent="0.2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81"/>
      <c r="BB66" s="81"/>
      <c r="BC66" s="81"/>
      <c r="BD66" s="81"/>
      <c r="BE66" s="81"/>
      <c r="BF66" s="81"/>
      <c r="BG66" s="81"/>
      <c r="BH66" s="81"/>
    </row>
    <row r="67" spans="1:60" x14ac:dyDescent="0.2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81"/>
      <c r="BB67" s="81"/>
      <c r="BC67" s="81"/>
      <c r="BD67" s="81"/>
      <c r="BE67" s="81"/>
      <c r="BF67" s="81"/>
      <c r="BG67" s="81"/>
      <c r="BH67" s="81"/>
    </row>
    <row r="68" spans="1:60" x14ac:dyDescent="0.2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81"/>
      <c r="BB68" s="81"/>
      <c r="BC68" s="81"/>
      <c r="BD68" s="81"/>
      <c r="BE68" s="81"/>
      <c r="BF68" s="81"/>
      <c r="BG68" s="81"/>
      <c r="BH68" s="81"/>
    </row>
    <row r="69" spans="1:60" x14ac:dyDescent="0.2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81"/>
      <c r="BB69" s="81"/>
      <c r="BC69" s="81"/>
      <c r="BD69" s="81"/>
      <c r="BE69" s="81"/>
      <c r="BF69" s="81"/>
      <c r="BG69" s="81"/>
      <c r="BH69" s="81"/>
    </row>
    <row r="70" spans="1:60" x14ac:dyDescent="0.2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81"/>
      <c r="BB70" s="81"/>
      <c r="BC70" s="81"/>
      <c r="BD70" s="81"/>
      <c r="BE70" s="81"/>
      <c r="BF70" s="81"/>
      <c r="BG70" s="81"/>
      <c r="BH70" s="81"/>
    </row>
    <row r="71" spans="1:60" x14ac:dyDescent="0.25">
      <c r="A71" s="81"/>
      <c r="B71" s="81"/>
      <c r="C71" s="81"/>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81"/>
      <c r="BB71" s="81"/>
      <c r="BC71" s="81"/>
      <c r="BD71" s="81"/>
      <c r="BE71" s="81"/>
      <c r="BF71" s="81"/>
      <c r="BG71" s="81"/>
      <c r="BH71" s="81"/>
    </row>
    <row r="72" spans="1:60" x14ac:dyDescent="0.25">
      <c r="A72" s="81"/>
      <c r="B72" s="81"/>
      <c r="C72" s="81"/>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81"/>
      <c r="BB72" s="81"/>
      <c r="BC72" s="81"/>
      <c r="BD72" s="81"/>
      <c r="BE72" s="81"/>
      <c r="BF72" s="81"/>
      <c r="BG72" s="81"/>
      <c r="BH72" s="81"/>
    </row>
    <row r="73" spans="1:60" x14ac:dyDescent="0.25">
      <c r="A73" s="81"/>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81"/>
      <c r="BB73" s="81"/>
      <c r="BC73" s="81"/>
      <c r="BD73" s="81"/>
      <c r="BE73" s="81"/>
      <c r="BF73" s="81"/>
      <c r="BG73" s="81"/>
      <c r="BH73" s="81"/>
    </row>
    <row r="74" spans="1:60" x14ac:dyDescent="0.25">
      <c r="A74" s="81"/>
      <c r="B74" s="81"/>
      <c r="C74" s="81"/>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81"/>
      <c r="BB74" s="81"/>
      <c r="BC74" s="81"/>
      <c r="BD74" s="81"/>
      <c r="BE74" s="81"/>
      <c r="BF74" s="81"/>
      <c r="BG74" s="81"/>
      <c r="BH74" s="81"/>
    </row>
    <row r="75" spans="1:60" x14ac:dyDescent="0.25">
      <c r="A75" s="81"/>
      <c r="B75" s="81"/>
      <c r="C75" s="81"/>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81"/>
      <c r="BB75" s="81"/>
      <c r="BC75" s="81"/>
      <c r="BD75" s="81"/>
      <c r="BE75" s="81"/>
      <c r="BF75" s="81"/>
      <c r="BG75" s="81"/>
      <c r="BH75" s="81"/>
    </row>
    <row r="76" spans="1:60" x14ac:dyDescent="0.25">
      <c r="A76" s="81"/>
      <c r="B76" s="81"/>
      <c r="C76" s="81"/>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81"/>
      <c r="BB76" s="81"/>
      <c r="BC76" s="81"/>
      <c r="BD76" s="81"/>
      <c r="BE76" s="81"/>
      <c r="BF76" s="81"/>
      <c r="BG76" s="81"/>
      <c r="BH76" s="81"/>
    </row>
    <row r="77" spans="1:60" x14ac:dyDescent="0.25">
      <c r="A77" s="81"/>
      <c r="B77" s="81"/>
      <c r="C77" s="81"/>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row>
    <row r="78" spans="1:60" x14ac:dyDescent="0.25">
      <c r="A78" s="81"/>
      <c r="B78" s="81"/>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row>
    <row r="79" spans="1:60" x14ac:dyDescent="0.25">
      <c r="A79" s="8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row>
    <row r="80" spans="1:60" x14ac:dyDescent="0.25">
      <c r="A80" s="81"/>
      <c r="B80" s="81"/>
      <c r="C80" s="81"/>
      <c r="D80" s="81"/>
      <c r="E80" s="81"/>
      <c r="F80" s="81"/>
      <c r="G80" s="81"/>
      <c r="H80" s="81"/>
      <c r="I80" s="81"/>
      <c r="J80" s="81"/>
      <c r="K80" s="81"/>
      <c r="L80" s="81"/>
      <c r="M80" s="81"/>
      <c r="N80" s="81"/>
      <c r="O80" s="81"/>
      <c r="P80" s="81"/>
      <c r="Q80" s="81"/>
      <c r="R80" s="81"/>
      <c r="S80" s="81"/>
      <c r="T80" s="81"/>
      <c r="U80" s="81"/>
      <c r="V80" s="81"/>
      <c r="W80" s="81"/>
      <c r="X80" s="81"/>
      <c r="Y80" s="81"/>
      <c r="Z80" s="81"/>
      <c r="AA80" s="81"/>
      <c r="AB80" s="81"/>
      <c r="AC80" s="81"/>
      <c r="AD80" s="81"/>
      <c r="AE80" s="81"/>
      <c r="AF80" s="81"/>
      <c r="AG80" s="81"/>
      <c r="AH80" s="81"/>
      <c r="AI80" s="81"/>
      <c r="AJ80" s="81"/>
      <c r="AK80" s="81"/>
      <c r="AL80" s="81"/>
      <c r="AM80" s="81"/>
      <c r="AN80" s="81"/>
      <c r="AO80" s="81"/>
      <c r="AP80" s="81"/>
      <c r="AQ80" s="81"/>
      <c r="AR80" s="81"/>
      <c r="AS80" s="81"/>
      <c r="AT80" s="81"/>
      <c r="AU80" s="81"/>
      <c r="AV80" s="81"/>
      <c r="AW80" s="81"/>
      <c r="AX80" s="81"/>
      <c r="AY80" s="81"/>
      <c r="AZ80" s="81"/>
      <c r="BA80" s="81"/>
      <c r="BB80" s="81"/>
      <c r="BC80" s="81"/>
      <c r="BD80" s="81"/>
      <c r="BE80" s="81"/>
      <c r="BF80" s="81"/>
      <c r="BG80" s="81"/>
      <c r="BH80" s="81"/>
    </row>
    <row r="81" spans="1:60" x14ac:dyDescent="0.25">
      <c r="A81" s="81"/>
      <c r="B81" s="81"/>
      <c r="C81" s="81"/>
      <c r="D81" s="81"/>
      <c r="E81" s="81"/>
      <c r="F81" s="81"/>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row>
    <row r="82" spans="1:60" x14ac:dyDescent="0.25">
      <c r="A82" s="81"/>
      <c r="B82" s="81"/>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row>
    <row r="83" spans="1:60" x14ac:dyDescent="0.25">
      <c r="A83" s="8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row>
    <row r="84" spans="1:60" x14ac:dyDescent="0.25">
      <c r="A84" s="81"/>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row>
    <row r="85" spans="1:60" x14ac:dyDescent="0.25">
      <c r="A85" s="81"/>
      <c r="B85" s="81"/>
      <c r="C85" s="81"/>
      <c r="D85" s="81"/>
      <c r="E85" s="81"/>
      <c r="F85" s="81"/>
      <c r="G85" s="81"/>
      <c r="H85" s="81"/>
      <c r="I85" s="81"/>
      <c r="J85" s="81"/>
      <c r="K85" s="81"/>
      <c r="L85" s="81"/>
      <c r="M85" s="81"/>
      <c r="N85" s="81"/>
      <c r="O85" s="81"/>
      <c r="P85" s="81"/>
      <c r="Q85" s="81"/>
      <c r="R85" s="81"/>
      <c r="S85" s="81"/>
      <c r="T85" s="81"/>
      <c r="U85" s="81"/>
      <c r="V85" s="81"/>
      <c r="W85" s="81"/>
      <c r="X85" s="81"/>
      <c r="Y85" s="81"/>
      <c r="Z85" s="81"/>
      <c r="AA85" s="81"/>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c r="BB85" s="81"/>
      <c r="BC85" s="81"/>
      <c r="BD85" s="81"/>
      <c r="BE85" s="81"/>
      <c r="BF85" s="81"/>
      <c r="BG85" s="81"/>
      <c r="BH85" s="81"/>
    </row>
    <row r="86" spans="1:60" x14ac:dyDescent="0.25">
      <c r="A86" s="81"/>
      <c r="B86" s="81"/>
      <c r="C86" s="81"/>
      <c r="D86" s="81"/>
      <c r="E86" s="81"/>
      <c r="F86" s="81"/>
      <c r="G86" s="81"/>
      <c r="H86" s="81"/>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81"/>
      <c r="AJ86" s="81"/>
      <c r="AK86" s="81"/>
      <c r="AL86" s="81"/>
      <c r="AM86" s="81"/>
      <c r="AN86" s="81"/>
      <c r="AO86" s="81"/>
      <c r="AP86" s="81"/>
      <c r="AQ86" s="81"/>
      <c r="AR86" s="81"/>
      <c r="AS86" s="81"/>
      <c r="AT86" s="81"/>
      <c r="AU86" s="81"/>
      <c r="AV86" s="81"/>
      <c r="AW86" s="81"/>
      <c r="AX86" s="81"/>
      <c r="AY86" s="81"/>
      <c r="AZ86" s="81"/>
      <c r="BA86" s="81"/>
      <c r="BB86" s="81"/>
      <c r="BC86" s="81"/>
      <c r="BD86" s="81"/>
      <c r="BE86" s="81"/>
      <c r="BF86" s="81"/>
      <c r="BG86" s="81"/>
      <c r="BH86" s="81"/>
    </row>
    <row r="87" spans="1:60" x14ac:dyDescent="0.25">
      <c r="A87" s="81"/>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row>
    <row r="88" spans="1:60" x14ac:dyDescent="0.25">
      <c r="A88" s="81"/>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81"/>
      <c r="AJ88" s="81"/>
      <c r="AK88" s="81"/>
      <c r="AL88" s="81"/>
      <c r="AM88" s="81"/>
      <c r="AN88" s="81"/>
      <c r="AO88" s="81"/>
      <c r="AP88" s="81"/>
      <c r="AQ88" s="81"/>
      <c r="AR88" s="81"/>
      <c r="AS88" s="81"/>
      <c r="AT88" s="81"/>
      <c r="AU88" s="81"/>
      <c r="AV88" s="81"/>
      <c r="AW88" s="81"/>
      <c r="AX88" s="81"/>
      <c r="AY88" s="81"/>
      <c r="AZ88" s="81"/>
      <c r="BA88" s="81"/>
      <c r="BB88" s="81"/>
      <c r="BC88" s="81"/>
      <c r="BD88" s="81"/>
      <c r="BE88" s="81"/>
      <c r="BF88" s="81"/>
      <c r="BG88" s="81"/>
      <c r="BH88" s="81"/>
    </row>
    <row r="89" spans="1:60" x14ac:dyDescent="0.25">
      <c r="A89" s="81"/>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row>
    <row r="90" spans="1:60" x14ac:dyDescent="0.25">
      <c r="A90" s="81"/>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row>
    <row r="91" spans="1:60" x14ac:dyDescent="0.25">
      <c r="A91" s="81"/>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row>
    <row r="92" spans="1:60" x14ac:dyDescent="0.25">
      <c r="A92" s="8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1"/>
      <c r="AL92" s="81"/>
      <c r="AM92" s="81"/>
      <c r="AN92" s="81"/>
      <c r="AO92" s="81"/>
      <c r="AP92" s="81"/>
      <c r="AQ92" s="81"/>
      <c r="AR92" s="81"/>
      <c r="AS92" s="81"/>
      <c r="AT92" s="81"/>
      <c r="AU92" s="81"/>
      <c r="AV92" s="81"/>
      <c r="AW92" s="81"/>
      <c r="AX92" s="81"/>
      <c r="AY92" s="81"/>
      <c r="AZ92" s="81"/>
      <c r="BA92" s="81"/>
      <c r="BB92" s="81"/>
      <c r="BC92" s="81"/>
      <c r="BD92" s="81"/>
      <c r="BE92" s="81"/>
      <c r="BF92" s="81"/>
      <c r="BG92" s="81"/>
      <c r="BH92" s="81"/>
    </row>
    <row r="93" spans="1:60" x14ac:dyDescent="0.25">
      <c r="A93" s="81"/>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1"/>
      <c r="AU93" s="81"/>
      <c r="AV93" s="81"/>
      <c r="AW93" s="81"/>
      <c r="AX93" s="81"/>
      <c r="AY93" s="81"/>
      <c r="AZ93" s="81"/>
      <c r="BA93" s="81"/>
      <c r="BB93" s="81"/>
      <c r="BC93" s="81"/>
      <c r="BD93" s="81"/>
      <c r="BE93" s="81"/>
      <c r="BF93" s="81"/>
      <c r="BG93" s="81"/>
      <c r="BH93" s="81"/>
    </row>
    <row r="94" spans="1:60" x14ac:dyDescent="0.25">
      <c r="A94" s="81"/>
      <c r="B94" s="81"/>
      <c r="C94" s="81"/>
      <c r="D94" s="81"/>
      <c r="E94" s="81"/>
      <c r="F94" s="81"/>
      <c r="G94" s="81"/>
      <c r="H94" s="81"/>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81"/>
      <c r="AJ94" s="81"/>
      <c r="AK94" s="81"/>
      <c r="AL94" s="81"/>
      <c r="AM94" s="81"/>
      <c r="AN94" s="81"/>
      <c r="AO94" s="81"/>
      <c r="AP94" s="81"/>
      <c r="AQ94" s="81"/>
      <c r="AR94" s="81"/>
      <c r="AS94" s="81"/>
      <c r="AT94" s="81"/>
      <c r="AU94" s="81"/>
      <c r="AV94" s="81"/>
      <c r="AW94" s="81"/>
      <c r="AX94" s="81"/>
      <c r="AY94" s="81"/>
      <c r="AZ94" s="81"/>
      <c r="BA94" s="81"/>
      <c r="BB94" s="81"/>
      <c r="BC94" s="81"/>
      <c r="BD94" s="81"/>
      <c r="BE94" s="81"/>
      <c r="BF94" s="81"/>
      <c r="BG94" s="81"/>
      <c r="BH94" s="81"/>
    </row>
    <row r="95" spans="1:60" x14ac:dyDescent="0.25">
      <c r="A95" s="81"/>
      <c r="B95" s="81"/>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81"/>
      <c r="BA95" s="81"/>
      <c r="BB95" s="81"/>
      <c r="BC95" s="81"/>
      <c r="BD95" s="81"/>
      <c r="BE95" s="81"/>
      <c r="BF95" s="81"/>
      <c r="BG95" s="81"/>
      <c r="BH95" s="81"/>
    </row>
    <row r="96" spans="1:60" x14ac:dyDescent="0.25">
      <c r="A96" s="81"/>
      <c r="B96" s="81"/>
      <c r="C96" s="81"/>
      <c r="D96" s="81"/>
      <c r="E96" s="81"/>
      <c r="F96" s="81"/>
      <c r="G96" s="81"/>
      <c r="H96" s="81"/>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81"/>
      <c r="AJ96" s="81"/>
      <c r="AK96" s="81"/>
      <c r="AL96" s="81"/>
      <c r="AM96" s="81"/>
      <c r="AN96" s="81"/>
      <c r="AO96" s="81"/>
      <c r="AP96" s="81"/>
      <c r="AQ96" s="81"/>
      <c r="AR96" s="81"/>
      <c r="AS96" s="81"/>
      <c r="AT96" s="81"/>
      <c r="AU96" s="81"/>
      <c r="AV96" s="81"/>
      <c r="AW96" s="81"/>
      <c r="AX96" s="81"/>
      <c r="AY96" s="81"/>
      <c r="AZ96" s="81"/>
      <c r="BA96" s="81"/>
      <c r="BB96" s="81"/>
      <c r="BC96" s="81"/>
      <c r="BD96" s="81"/>
      <c r="BE96" s="81"/>
      <c r="BF96" s="81"/>
      <c r="BG96" s="81"/>
      <c r="BH96" s="81"/>
    </row>
    <row r="97" spans="1:60" x14ac:dyDescent="0.25">
      <c r="A97" s="81"/>
      <c r="B97" s="81"/>
      <c r="C97" s="81"/>
      <c r="D97" s="81"/>
      <c r="E97" s="81"/>
      <c r="F97" s="81"/>
      <c r="G97" s="81"/>
      <c r="H97" s="81"/>
      <c r="I97" s="81"/>
      <c r="J97" s="81"/>
      <c r="K97" s="81"/>
      <c r="L97" s="81"/>
      <c r="M97" s="81"/>
      <c r="N97" s="81"/>
      <c r="O97" s="81"/>
      <c r="P97" s="81"/>
      <c r="Q97" s="81"/>
      <c r="R97" s="81"/>
      <c r="S97" s="81"/>
      <c r="T97" s="81"/>
      <c r="U97" s="81"/>
      <c r="V97" s="81"/>
      <c r="W97" s="81"/>
      <c r="X97" s="81"/>
      <c r="Y97" s="81"/>
      <c r="Z97" s="81"/>
      <c r="AA97" s="81"/>
      <c r="AB97" s="81"/>
      <c r="AC97" s="81"/>
      <c r="AD97" s="81"/>
      <c r="AE97" s="81"/>
      <c r="AF97" s="81"/>
      <c r="AG97" s="81"/>
      <c r="AH97" s="81"/>
      <c r="AI97" s="81"/>
      <c r="AJ97" s="81"/>
      <c r="AK97" s="81"/>
      <c r="AL97" s="81"/>
      <c r="AM97" s="81"/>
      <c r="AN97" s="81"/>
      <c r="AO97" s="81"/>
      <c r="AP97" s="81"/>
      <c r="AQ97" s="81"/>
      <c r="AR97" s="81"/>
      <c r="AS97" s="81"/>
      <c r="AT97" s="81"/>
      <c r="AU97" s="81"/>
      <c r="AV97" s="81"/>
      <c r="AW97" s="81"/>
      <c r="AX97" s="81"/>
      <c r="AY97" s="81"/>
      <c r="AZ97" s="81"/>
      <c r="BA97" s="81"/>
      <c r="BB97" s="81"/>
      <c r="BC97" s="81"/>
      <c r="BD97" s="81"/>
      <c r="BE97" s="81"/>
      <c r="BF97" s="81"/>
      <c r="BG97" s="81"/>
      <c r="BH97" s="81"/>
    </row>
    <row r="98" spans="1:60" x14ac:dyDescent="0.25">
      <c r="A98" s="81"/>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81"/>
      <c r="AL98" s="81"/>
      <c r="AM98" s="81"/>
      <c r="AN98" s="81"/>
      <c r="AO98" s="81"/>
      <c r="AP98" s="81"/>
      <c r="AQ98" s="81"/>
      <c r="AR98" s="81"/>
      <c r="AS98" s="81"/>
      <c r="AT98" s="81"/>
      <c r="AU98" s="81"/>
      <c r="AV98" s="81"/>
      <c r="AW98" s="81"/>
      <c r="AX98" s="81"/>
      <c r="AY98" s="81"/>
      <c r="AZ98" s="81"/>
      <c r="BA98" s="81"/>
      <c r="BB98" s="81"/>
      <c r="BC98" s="81"/>
      <c r="BD98" s="81"/>
      <c r="BE98" s="81"/>
      <c r="BF98" s="81"/>
      <c r="BG98" s="81"/>
      <c r="BH98" s="81"/>
    </row>
    <row r="99" spans="1:60" x14ac:dyDescent="0.25">
      <c r="A99" s="81"/>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1"/>
      <c r="AO99" s="81"/>
      <c r="AP99" s="81"/>
      <c r="AQ99" s="81"/>
      <c r="AR99" s="81"/>
      <c r="AS99" s="81"/>
      <c r="AT99" s="81"/>
      <c r="AU99" s="81"/>
      <c r="AV99" s="81"/>
      <c r="AW99" s="81"/>
      <c r="AX99" s="81"/>
      <c r="AY99" s="81"/>
      <c r="AZ99" s="81"/>
      <c r="BA99" s="81"/>
      <c r="BB99" s="81"/>
      <c r="BC99" s="81"/>
      <c r="BD99" s="81"/>
      <c r="BE99" s="81"/>
      <c r="BF99" s="81"/>
      <c r="BG99" s="81"/>
      <c r="BH99" s="81"/>
    </row>
    <row r="100" spans="1:60" x14ac:dyDescent="0.25">
      <c r="A100" s="81"/>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c r="AR100" s="81"/>
      <c r="AS100" s="81"/>
      <c r="AT100" s="81"/>
      <c r="AU100" s="81"/>
      <c r="AV100" s="81"/>
      <c r="AW100" s="81"/>
      <c r="AX100" s="81"/>
      <c r="AY100" s="81"/>
      <c r="AZ100" s="81"/>
      <c r="BA100" s="81"/>
      <c r="BB100" s="81"/>
      <c r="BC100" s="81"/>
      <c r="BD100" s="81"/>
      <c r="BE100" s="81"/>
      <c r="BF100" s="81"/>
      <c r="BG100" s="81"/>
      <c r="BH100" s="81"/>
    </row>
    <row r="101" spans="1:60" x14ac:dyDescent="0.25">
      <c r="A101" s="81"/>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81"/>
      <c r="AL101" s="81"/>
      <c r="AM101" s="81"/>
      <c r="AN101" s="81"/>
      <c r="AO101" s="81"/>
      <c r="AP101" s="81"/>
      <c r="AQ101" s="81"/>
      <c r="AR101" s="81"/>
      <c r="AS101" s="81"/>
      <c r="AT101" s="81"/>
      <c r="AU101" s="81"/>
      <c r="AV101" s="81"/>
      <c r="AW101" s="81"/>
      <c r="AX101" s="81"/>
      <c r="AY101" s="81"/>
      <c r="AZ101" s="81"/>
      <c r="BA101" s="81"/>
      <c r="BB101" s="81"/>
      <c r="BC101" s="81"/>
      <c r="BD101" s="81"/>
      <c r="BE101" s="81"/>
      <c r="BF101" s="81"/>
      <c r="BG101" s="81"/>
      <c r="BH101" s="81"/>
    </row>
    <row r="102" spans="1:60" x14ac:dyDescent="0.25">
      <c r="A102" s="81"/>
      <c r="B102" s="81"/>
      <c r="C102" s="81"/>
      <c r="D102" s="81"/>
      <c r="E102" s="81"/>
      <c r="F102" s="81"/>
      <c r="G102" s="81"/>
      <c r="H102" s="81"/>
      <c r="I102" s="81"/>
      <c r="J102" s="81"/>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81"/>
      <c r="AJ102" s="81"/>
      <c r="AK102" s="81"/>
      <c r="AL102" s="81"/>
      <c r="AM102" s="81"/>
      <c r="AN102" s="81"/>
      <c r="AO102" s="81"/>
      <c r="AP102" s="81"/>
      <c r="AQ102" s="81"/>
      <c r="AR102" s="81"/>
      <c r="AS102" s="81"/>
      <c r="AT102" s="81"/>
      <c r="AU102" s="81"/>
      <c r="AV102" s="81"/>
      <c r="AW102" s="81"/>
      <c r="AX102" s="81"/>
      <c r="AY102" s="81"/>
      <c r="AZ102" s="81"/>
      <c r="BA102" s="81"/>
      <c r="BB102" s="81"/>
      <c r="BC102" s="81"/>
      <c r="BD102" s="81"/>
      <c r="BE102" s="81"/>
      <c r="BF102" s="81"/>
      <c r="BG102" s="81"/>
      <c r="BH102" s="81"/>
    </row>
    <row r="103" spans="1:60" x14ac:dyDescent="0.25">
      <c r="A103" s="81"/>
      <c r="B103" s="81"/>
      <c r="C103" s="81"/>
      <c r="D103" s="81"/>
      <c r="E103" s="81"/>
      <c r="F103" s="81"/>
      <c r="G103" s="81"/>
      <c r="H103" s="81"/>
      <c r="I103" s="81"/>
      <c r="J103" s="81"/>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81"/>
      <c r="AJ103" s="81"/>
      <c r="AK103" s="81"/>
      <c r="AL103" s="81"/>
      <c r="AM103" s="81"/>
      <c r="AN103" s="81"/>
      <c r="AO103" s="81"/>
      <c r="AP103" s="81"/>
      <c r="AQ103" s="81"/>
      <c r="AR103" s="81"/>
      <c r="AS103" s="81"/>
      <c r="AT103" s="81"/>
      <c r="AU103" s="81"/>
      <c r="AV103" s="81"/>
      <c r="AW103" s="81"/>
      <c r="AX103" s="81"/>
      <c r="AY103" s="81"/>
      <c r="AZ103" s="81"/>
      <c r="BA103" s="81"/>
      <c r="BB103" s="81"/>
      <c r="BC103" s="81"/>
      <c r="BD103" s="81"/>
      <c r="BE103" s="81"/>
      <c r="BF103" s="81"/>
      <c r="BG103" s="81"/>
      <c r="BH103" s="81"/>
    </row>
    <row r="104" spans="1:60" x14ac:dyDescent="0.25">
      <c r="A104" s="81"/>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81"/>
      <c r="AV104" s="81"/>
      <c r="AW104" s="81"/>
      <c r="AX104" s="81"/>
      <c r="AY104" s="81"/>
      <c r="AZ104" s="81"/>
      <c r="BA104" s="81"/>
      <c r="BB104" s="81"/>
      <c r="BC104" s="81"/>
      <c r="BD104" s="81"/>
      <c r="BE104" s="81"/>
      <c r="BF104" s="81"/>
      <c r="BG104" s="81"/>
      <c r="BH104" s="81"/>
    </row>
    <row r="105" spans="1:60" x14ac:dyDescent="0.25">
      <c r="A105" s="81"/>
      <c r="B105" s="81"/>
      <c r="C105" s="81"/>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row>
    <row r="106" spans="1:60" x14ac:dyDescent="0.25">
      <c r="A106" s="81"/>
      <c r="B106" s="81"/>
      <c r="C106" s="81"/>
      <c r="D106" s="81"/>
      <c r="E106" s="81"/>
      <c r="F106" s="81"/>
      <c r="G106" s="81"/>
      <c r="H106" s="81"/>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81"/>
      <c r="AJ106" s="81"/>
      <c r="AK106" s="81"/>
      <c r="AL106" s="81"/>
      <c r="AM106" s="81"/>
      <c r="AN106" s="81"/>
      <c r="AO106" s="81"/>
      <c r="AP106" s="81"/>
      <c r="AQ106" s="81"/>
      <c r="AR106" s="81"/>
      <c r="AS106" s="81"/>
      <c r="AT106" s="81"/>
      <c r="AU106" s="81"/>
      <c r="AV106" s="81"/>
      <c r="AW106" s="81"/>
      <c r="AX106" s="81"/>
      <c r="AY106" s="81"/>
      <c r="AZ106" s="81"/>
      <c r="BA106" s="81"/>
      <c r="BB106" s="81"/>
      <c r="BC106" s="81"/>
      <c r="BD106" s="81"/>
      <c r="BE106" s="81"/>
      <c r="BF106" s="81"/>
      <c r="BG106" s="81"/>
      <c r="BH106" s="81"/>
    </row>
    <row r="107" spans="1:60" x14ac:dyDescent="0.25">
      <c r="A107" s="81"/>
      <c r="B107" s="81"/>
      <c r="C107" s="81"/>
      <c r="D107" s="81"/>
      <c r="E107" s="81"/>
      <c r="F107" s="81"/>
      <c r="G107" s="81"/>
      <c r="H107" s="81"/>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81"/>
      <c r="AJ107" s="81"/>
      <c r="AK107" s="81"/>
      <c r="AL107" s="81"/>
      <c r="AM107" s="81"/>
      <c r="AN107" s="81"/>
      <c r="AO107" s="81"/>
      <c r="AP107" s="81"/>
      <c r="AQ107" s="81"/>
      <c r="AR107" s="81"/>
      <c r="AS107" s="81"/>
      <c r="AT107" s="81"/>
      <c r="AU107" s="81"/>
      <c r="AV107" s="81"/>
      <c r="AW107" s="81"/>
      <c r="AX107" s="81"/>
      <c r="AY107" s="81"/>
      <c r="AZ107" s="81"/>
      <c r="BA107" s="81"/>
      <c r="BB107" s="81"/>
      <c r="BC107" s="81"/>
      <c r="BD107" s="81"/>
      <c r="BE107" s="81"/>
      <c r="BF107" s="81"/>
      <c r="BG107" s="81"/>
      <c r="BH107" s="81"/>
    </row>
    <row r="108" spans="1:60" x14ac:dyDescent="0.25">
      <c r="A108" s="81"/>
      <c r="B108" s="81"/>
      <c r="C108" s="81"/>
      <c r="D108" s="81"/>
      <c r="E108" s="81"/>
      <c r="F108" s="81"/>
      <c r="G108" s="81"/>
      <c r="H108" s="81"/>
      <c r="I108" s="81"/>
      <c r="J108" s="81"/>
      <c r="K108" s="81"/>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81"/>
      <c r="AJ108" s="81"/>
      <c r="AK108" s="81"/>
      <c r="AL108" s="81"/>
      <c r="AM108" s="81"/>
      <c r="AN108" s="81"/>
      <c r="AO108" s="81"/>
      <c r="AP108" s="81"/>
      <c r="AQ108" s="81"/>
      <c r="AR108" s="81"/>
      <c r="AS108" s="81"/>
      <c r="AT108" s="81"/>
      <c r="AU108" s="81"/>
      <c r="AV108" s="81"/>
      <c r="AW108" s="81"/>
      <c r="AX108" s="81"/>
      <c r="AY108" s="81"/>
      <c r="AZ108" s="81"/>
      <c r="BA108" s="81"/>
      <c r="BB108" s="81"/>
      <c r="BC108" s="81"/>
      <c r="BD108" s="81"/>
      <c r="BE108" s="81"/>
      <c r="BF108" s="81"/>
      <c r="BG108" s="81"/>
      <c r="BH108" s="81"/>
    </row>
    <row r="109" spans="1:60" x14ac:dyDescent="0.25">
      <c r="A109" s="81"/>
      <c r="B109" s="81"/>
      <c r="C109" s="81"/>
      <c r="D109" s="81"/>
      <c r="E109" s="81"/>
      <c r="F109" s="81"/>
      <c r="G109" s="81"/>
      <c r="H109" s="81"/>
      <c r="I109" s="81"/>
      <c r="J109" s="81"/>
      <c r="K109" s="81"/>
      <c r="L109" s="81"/>
      <c r="M109" s="81"/>
      <c r="N109" s="81"/>
      <c r="O109" s="81"/>
      <c r="P109" s="81"/>
      <c r="Q109" s="81"/>
      <c r="R109" s="81"/>
      <c r="S109" s="81"/>
      <c r="T109" s="81"/>
      <c r="U109" s="81"/>
      <c r="V109" s="81"/>
      <c r="W109" s="81"/>
      <c r="X109" s="81"/>
      <c r="Y109" s="81"/>
      <c r="Z109" s="81"/>
      <c r="AA109" s="81"/>
      <c r="AB109" s="81"/>
      <c r="AC109" s="81"/>
      <c r="AD109" s="81"/>
      <c r="AE109" s="81"/>
      <c r="AF109" s="81"/>
      <c r="AG109" s="81"/>
      <c r="AH109" s="81"/>
      <c r="AI109" s="81"/>
      <c r="AJ109" s="81"/>
      <c r="AK109" s="81"/>
      <c r="AL109" s="81"/>
      <c r="AM109" s="81"/>
      <c r="AN109" s="81"/>
      <c r="AO109" s="81"/>
      <c r="AP109" s="81"/>
      <c r="AQ109" s="81"/>
      <c r="AR109" s="81"/>
      <c r="AS109" s="81"/>
      <c r="AT109" s="81"/>
      <c r="AU109" s="81"/>
      <c r="AV109" s="81"/>
      <c r="AW109" s="81"/>
      <c r="AX109" s="81"/>
      <c r="AY109" s="81"/>
      <c r="AZ109" s="81"/>
      <c r="BA109" s="81"/>
      <c r="BB109" s="81"/>
      <c r="BC109" s="81"/>
      <c r="BD109" s="81"/>
      <c r="BE109" s="81"/>
      <c r="BF109" s="81"/>
      <c r="BG109" s="81"/>
      <c r="BH109" s="81"/>
    </row>
    <row r="110" spans="1:60" x14ac:dyDescent="0.25">
      <c r="A110" s="81"/>
      <c r="B110" s="81"/>
      <c r="C110" s="81"/>
      <c r="D110" s="81"/>
      <c r="E110" s="81"/>
      <c r="F110" s="81"/>
      <c r="G110" s="81"/>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81"/>
      <c r="AH110" s="81"/>
      <c r="AI110" s="81"/>
      <c r="AJ110" s="81"/>
      <c r="AK110" s="81"/>
      <c r="AL110" s="81"/>
      <c r="AM110" s="81"/>
      <c r="AN110" s="81"/>
      <c r="AO110" s="81"/>
      <c r="AP110" s="81"/>
      <c r="AQ110" s="81"/>
      <c r="AR110" s="81"/>
      <c r="AS110" s="81"/>
      <c r="AT110" s="81"/>
      <c r="AU110" s="81"/>
      <c r="AV110" s="81"/>
      <c r="AW110" s="81"/>
      <c r="AX110" s="81"/>
      <c r="AY110" s="81"/>
      <c r="AZ110" s="81"/>
      <c r="BA110" s="81"/>
      <c r="BB110" s="81"/>
      <c r="BC110" s="81"/>
      <c r="BD110" s="81"/>
      <c r="BE110" s="81"/>
      <c r="BF110" s="81"/>
      <c r="BG110" s="81"/>
      <c r="BH110" s="81"/>
    </row>
    <row r="111" spans="1:60" x14ac:dyDescent="0.25">
      <c r="A111" s="81"/>
      <c r="B111" s="81"/>
      <c r="C111" s="81"/>
      <c r="D111" s="81"/>
      <c r="E111" s="81"/>
      <c r="F111" s="81"/>
      <c r="G111" s="81"/>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81"/>
      <c r="AH111" s="81"/>
      <c r="AI111" s="81"/>
      <c r="AJ111" s="81"/>
      <c r="AK111" s="81"/>
      <c r="AL111" s="81"/>
      <c r="AM111" s="81"/>
      <c r="AN111" s="81"/>
      <c r="AO111" s="81"/>
      <c r="AP111" s="81"/>
      <c r="AQ111" s="81"/>
      <c r="AR111" s="81"/>
      <c r="AS111" s="81"/>
      <c r="AT111" s="81"/>
      <c r="AU111" s="81"/>
      <c r="AV111" s="81"/>
      <c r="AW111" s="81"/>
      <c r="AX111" s="81"/>
      <c r="AY111" s="81"/>
      <c r="AZ111" s="81"/>
      <c r="BA111" s="81"/>
      <c r="BB111" s="81"/>
      <c r="BC111" s="81"/>
      <c r="BD111" s="81"/>
      <c r="BE111" s="81"/>
      <c r="BF111" s="81"/>
      <c r="BG111" s="81"/>
      <c r="BH111" s="81"/>
    </row>
    <row r="112" spans="1:60" x14ac:dyDescent="0.25">
      <c r="A112" s="81"/>
      <c r="B112" s="81"/>
      <c r="C112" s="81"/>
      <c r="D112" s="81"/>
      <c r="E112" s="81"/>
      <c r="F112" s="81"/>
      <c r="G112" s="81"/>
      <c r="H112" s="81"/>
      <c r="I112" s="81"/>
      <c r="J112" s="81"/>
      <c r="K112" s="81"/>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81"/>
      <c r="AY112" s="81"/>
      <c r="AZ112" s="81"/>
      <c r="BA112" s="81"/>
      <c r="BB112" s="81"/>
      <c r="BC112" s="81"/>
      <c r="BD112" s="81"/>
      <c r="BE112" s="81"/>
      <c r="BF112" s="81"/>
      <c r="BG112" s="81"/>
      <c r="BH112" s="81"/>
    </row>
    <row r="113" spans="1:60" x14ac:dyDescent="0.25">
      <c r="A113" s="81"/>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1"/>
      <c r="AL113" s="81"/>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row>
    <row r="114" spans="1:60" x14ac:dyDescent="0.25">
      <c r="A114" s="81"/>
      <c r="B114" s="81"/>
      <c r="C114" s="81"/>
      <c r="D114" s="81"/>
      <c r="E114" s="81"/>
      <c r="F114" s="81"/>
      <c r="G114" s="81"/>
      <c r="H114" s="81"/>
      <c r="I114" s="81"/>
      <c r="J114" s="81"/>
      <c r="K114" s="81"/>
      <c r="L114" s="81"/>
      <c r="M114" s="81"/>
      <c r="N114" s="81"/>
      <c r="O114" s="81"/>
      <c r="P114" s="81"/>
      <c r="Q114" s="81"/>
      <c r="R114" s="81"/>
      <c r="S114" s="81"/>
      <c r="T114" s="81"/>
      <c r="U114" s="81"/>
      <c r="V114" s="81"/>
      <c r="W114" s="81"/>
      <c r="X114" s="81"/>
      <c r="Y114" s="81"/>
      <c r="Z114" s="81"/>
      <c r="AA114" s="81"/>
      <c r="AB114" s="81"/>
      <c r="AC114" s="81"/>
      <c r="AD114" s="81"/>
      <c r="AE114" s="81"/>
      <c r="AF114" s="81"/>
      <c r="AG114" s="81"/>
      <c r="AH114" s="81"/>
      <c r="AI114" s="81"/>
      <c r="AJ114" s="81"/>
      <c r="AK114" s="81"/>
      <c r="AL114" s="81"/>
      <c r="AM114" s="81"/>
      <c r="AN114" s="81"/>
      <c r="AO114" s="81"/>
      <c r="AP114" s="81"/>
      <c r="AQ114" s="81"/>
      <c r="AR114" s="81"/>
      <c r="AS114" s="81"/>
      <c r="AT114" s="81"/>
      <c r="AU114" s="81"/>
      <c r="AV114" s="81"/>
      <c r="AW114" s="81"/>
      <c r="AX114" s="81"/>
      <c r="AY114" s="81"/>
      <c r="AZ114" s="81"/>
      <c r="BA114" s="81"/>
      <c r="BB114" s="81"/>
      <c r="BC114" s="81"/>
      <c r="BD114" s="81"/>
      <c r="BE114" s="81"/>
      <c r="BF114" s="81"/>
      <c r="BG114" s="81"/>
      <c r="BH114" s="81"/>
    </row>
    <row r="115" spans="1:60" x14ac:dyDescent="0.25">
      <c r="A115" s="81"/>
      <c r="B115" s="81"/>
      <c r="C115" s="81"/>
      <c r="D115" s="81"/>
      <c r="E115" s="81"/>
      <c r="F115" s="81"/>
      <c r="G115" s="81"/>
      <c r="H115" s="81"/>
      <c r="I115" s="81"/>
      <c r="J115" s="81"/>
      <c r="K115" s="81"/>
      <c r="L115" s="81"/>
      <c r="M115" s="81"/>
      <c r="N115" s="81"/>
      <c r="O115" s="81"/>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1"/>
      <c r="AZ115" s="81"/>
      <c r="BA115" s="81"/>
      <c r="BB115" s="81"/>
      <c r="BC115" s="81"/>
      <c r="BD115" s="81"/>
      <c r="BE115" s="81"/>
      <c r="BF115" s="81"/>
      <c r="BG115" s="81"/>
      <c r="BH115" s="81"/>
    </row>
    <row r="116" spans="1:60" x14ac:dyDescent="0.25">
      <c r="A116" s="81"/>
      <c r="B116" s="81"/>
      <c r="C116" s="81"/>
      <c r="D116" s="81"/>
      <c r="E116" s="81"/>
      <c r="F116" s="81"/>
      <c r="G116" s="81"/>
      <c r="H116" s="81"/>
      <c r="I116" s="81"/>
      <c r="J116" s="81"/>
      <c r="K116" s="81"/>
      <c r="L116" s="81"/>
      <c r="M116" s="81"/>
      <c r="N116" s="81"/>
      <c r="O116" s="81"/>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1"/>
      <c r="AZ116" s="81"/>
      <c r="BA116" s="81"/>
      <c r="BB116" s="81"/>
      <c r="BC116" s="81"/>
      <c r="BD116" s="81"/>
      <c r="BE116" s="81"/>
      <c r="BF116" s="81"/>
      <c r="BG116" s="81"/>
      <c r="BH116" s="81"/>
    </row>
    <row r="117" spans="1:60" x14ac:dyDescent="0.25">
      <c r="A117" s="81"/>
      <c r="B117" s="81"/>
      <c r="C117" s="81"/>
      <c r="D117" s="81"/>
      <c r="E117" s="81"/>
      <c r="F117" s="81"/>
      <c r="G117" s="81"/>
      <c r="H117" s="81"/>
      <c r="I117" s="81"/>
      <c r="J117" s="81"/>
      <c r="K117" s="81"/>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81"/>
      <c r="AY117" s="81"/>
      <c r="AZ117" s="81"/>
      <c r="BA117" s="81"/>
      <c r="BB117" s="81"/>
      <c r="BC117" s="81"/>
      <c r="BD117" s="81"/>
      <c r="BE117" s="81"/>
      <c r="BF117" s="81"/>
      <c r="BG117" s="81"/>
      <c r="BH117" s="81"/>
    </row>
    <row r="118" spans="1:60" x14ac:dyDescent="0.25">
      <c r="A118" s="81"/>
      <c r="B118" s="81"/>
      <c r="C118" s="81"/>
      <c r="D118" s="81"/>
      <c r="E118" s="81"/>
      <c r="F118" s="81"/>
      <c r="G118" s="81"/>
      <c r="H118" s="81"/>
      <c r="I118" s="81"/>
      <c r="J118" s="81"/>
      <c r="K118" s="81"/>
      <c r="L118" s="81"/>
      <c r="M118" s="81"/>
      <c r="N118" s="81"/>
      <c r="O118" s="81"/>
      <c r="P118" s="81"/>
      <c r="Q118" s="81"/>
      <c r="R118" s="81"/>
      <c r="S118" s="81"/>
      <c r="T118" s="81"/>
      <c r="U118" s="81"/>
      <c r="V118" s="81"/>
      <c r="W118" s="81"/>
      <c r="X118" s="81"/>
      <c r="Y118" s="81"/>
      <c r="Z118" s="81"/>
      <c r="AA118" s="81"/>
      <c r="AB118" s="81"/>
      <c r="AC118" s="81"/>
      <c r="AD118" s="81"/>
      <c r="AE118" s="81"/>
      <c r="AF118" s="81"/>
      <c r="AG118" s="81"/>
      <c r="AH118" s="81"/>
      <c r="AI118" s="81"/>
      <c r="AJ118" s="81"/>
      <c r="AK118" s="81"/>
      <c r="AL118" s="81"/>
      <c r="AM118" s="81"/>
      <c r="AN118" s="81"/>
      <c r="AO118" s="81"/>
      <c r="AP118" s="81"/>
      <c r="AQ118" s="81"/>
      <c r="AR118" s="81"/>
      <c r="AS118" s="81"/>
      <c r="AT118" s="81"/>
      <c r="AU118" s="81"/>
      <c r="AV118" s="81"/>
      <c r="AW118" s="81"/>
      <c r="AX118" s="81"/>
      <c r="AY118" s="81"/>
      <c r="AZ118" s="81"/>
      <c r="BA118" s="81"/>
      <c r="BB118" s="81"/>
      <c r="BC118" s="81"/>
      <c r="BD118" s="81"/>
      <c r="BE118" s="81"/>
      <c r="BF118" s="81"/>
      <c r="BG118" s="81"/>
      <c r="BH118" s="81"/>
    </row>
    <row r="119" spans="1:60" x14ac:dyDescent="0.25">
      <c r="A119" s="81"/>
      <c r="B119" s="81"/>
      <c r="C119" s="81"/>
      <c r="D119" s="81"/>
      <c r="E119" s="81"/>
      <c r="F119" s="81"/>
      <c r="G119" s="81"/>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c r="AR119" s="81"/>
      <c r="AS119" s="81"/>
      <c r="AT119" s="81"/>
      <c r="AU119" s="81"/>
      <c r="AV119" s="81"/>
      <c r="AW119" s="81"/>
      <c r="AX119" s="81"/>
      <c r="AY119" s="81"/>
      <c r="AZ119" s="81"/>
      <c r="BA119" s="81"/>
      <c r="BB119" s="81"/>
      <c r="BC119" s="81"/>
      <c r="BD119" s="81"/>
      <c r="BE119" s="81"/>
      <c r="BF119" s="81"/>
      <c r="BG119" s="81"/>
      <c r="BH119" s="81"/>
    </row>
    <row r="120" spans="1:60" x14ac:dyDescent="0.25">
      <c r="A120" s="81"/>
      <c r="B120" s="81"/>
      <c r="C120" s="81"/>
      <c r="D120" s="81"/>
      <c r="E120" s="81"/>
      <c r="F120" s="81"/>
      <c r="G120" s="81"/>
      <c r="H120" s="81"/>
      <c r="I120" s="81"/>
      <c r="J120" s="81"/>
      <c r="K120" s="81"/>
      <c r="L120" s="81"/>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c r="AQ120" s="81"/>
      <c r="AR120" s="81"/>
      <c r="AS120" s="81"/>
      <c r="AT120" s="81"/>
      <c r="AU120" s="81"/>
      <c r="AV120" s="81"/>
      <c r="AW120" s="81"/>
      <c r="AX120" s="81"/>
      <c r="AY120" s="81"/>
      <c r="AZ120" s="81"/>
      <c r="BA120" s="81"/>
      <c r="BB120" s="81"/>
      <c r="BC120" s="81"/>
      <c r="BD120" s="81"/>
      <c r="BE120" s="81"/>
      <c r="BF120" s="81"/>
      <c r="BG120" s="81"/>
      <c r="BH120" s="81"/>
    </row>
    <row r="121" spans="1:60" x14ac:dyDescent="0.25">
      <c r="A121" s="81"/>
      <c r="B121" s="81"/>
      <c r="C121" s="81"/>
      <c r="D121" s="81"/>
      <c r="E121" s="81"/>
      <c r="F121" s="81"/>
      <c r="G121" s="81"/>
      <c r="H121" s="81"/>
      <c r="I121" s="81"/>
      <c r="J121" s="81"/>
      <c r="K121" s="81"/>
      <c r="L121" s="81"/>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c r="AQ121" s="81"/>
      <c r="AR121" s="81"/>
      <c r="AS121" s="81"/>
      <c r="AT121" s="81"/>
      <c r="AU121" s="81"/>
      <c r="AV121" s="81"/>
      <c r="AW121" s="81"/>
      <c r="AX121" s="81"/>
      <c r="AY121" s="81"/>
      <c r="AZ121" s="81"/>
      <c r="BA121" s="81"/>
      <c r="BB121" s="81"/>
      <c r="BC121" s="81"/>
      <c r="BD121" s="81"/>
      <c r="BE121" s="81"/>
      <c r="BF121" s="81"/>
      <c r="BG121" s="81"/>
      <c r="BH121" s="81"/>
    </row>
    <row r="122" spans="1:60" x14ac:dyDescent="0.25">
      <c r="A122" s="81"/>
      <c r="B122" s="81"/>
      <c r="C122" s="81"/>
      <c r="D122" s="81"/>
      <c r="E122" s="81"/>
      <c r="F122" s="81"/>
      <c r="G122" s="81"/>
      <c r="H122" s="81"/>
      <c r="I122" s="81"/>
      <c r="J122" s="81"/>
      <c r="K122" s="81"/>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81"/>
      <c r="AY122" s="81"/>
      <c r="AZ122" s="81"/>
      <c r="BA122" s="81"/>
      <c r="BB122" s="81"/>
      <c r="BC122" s="81"/>
      <c r="BD122" s="81"/>
      <c r="BE122" s="81"/>
      <c r="BF122" s="81"/>
      <c r="BG122" s="81"/>
      <c r="BH122" s="81"/>
    </row>
    <row r="123" spans="1:60" x14ac:dyDescent="0.25">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row>
    <row r="124" spans="1:60" x14ac:dyDescent="0.25">
      <c r="A124" s="81"/>
      <c r="B124" s="81"/>
      <c r="C124" s="81"/>
      <c r="D124" s="81"/>
      <c r="E124" s="81"/>
      <c r="F124" s="81"/>
      <c r="G124" s="81"/>
      <c r="H124" s="81"/>
      <c r="I124" s="81"/>
      <c r="J124" s="81"/>
      <c r="K124" s="81"/>
      <c r="L124" s="81"/>
      <c r="M124" s="81"/>
      <c r="N124" s="81"/>
      <c r="O124" s="81"/>
      <c r="P124" s="81"/>
      <c r="Q124" s="81"/>
      <c r="R124" s="81"/>
      <c r="S124" s="81"/>
      <c r="T124" s="81"/>
      <c r="U124" s="81"/>
      <c r="V124" s="81"/>
      <c r="W124" s="81"/>
      <c r="X124" s="81"/>
      <c r="Y124" s="81"/>
      <c r="Z124" s="81"/>
      <c r="AA124" s="81"/>
      <c r="AB124" s="81"/>
      <c r="AC124" s="81"/>
      <c r="AD124" s="81"/>
      <c r="AE124" s="81"/>
      <c r="AF124" s="81"/>
      <c r="AG124" s="81"/>
      <c r="AH124" s="81"/>
      <c r="AI124" s="81"/>
      <c r="AJ124" s="81"/>
      <c r="AK124" s="81"/>
      <c r="AL124" s="81"/>
      <c r="AM124" s="81"/>
      <c r="AN124" s="81"/>
      <c r="AO124" s="81"/>
      <c r="AP124" s="81"/>
      <c r="AQ124" s="81"/>
      <c r="AR124" s="81"/>
      <c r="AS124" s="81"/>
      <c r="AT124" s="81"/>
      <c r="AU124" s="81"/>
      <c r="AV124" s="81"/>
      <c r="AW124" s="81"/>
      <c r="AX124" s="81"/>
      <c r="AY124" s="81"/>
      <c r="AZ124" s="81"/>
      <c r="BA124" s="81"/>
      <c r="BB124" s="81"/>
      <c r="BC124" s="81"/>
      <c r="BD124" s="81"/>
      <c r="BE124" s="81"/>
      <c r="BF124" s="81"/>
      <c r="BG124" s="81"/>
      <c r="BH124" s="81"/>
    </row>
    <row r="125" spans="1:60" x14ac:dyDescent="0.25">
      <c r="A125" s="81"/>
      <c r="B125" s="81"/>
      <c r="C125" s="81"/>
      <c r="D125" s="81"/>
      <c r="E125" s="81"/>
      <c r="F125" s="81"/>
      <c r="G125" s="81"/>
      <c r="H125" s="81"/>
      <c r="I125" s="81"/>
      <c r="J125" s="81"/>
      <c r="K125" s="81"/>
      <c r="L125" s="81"/>
      <c r="M125" s="81"/>
      <c r="N125" s="81"/>
      <c r="O125" s="81"/>
      <c r="P125" s="81"/>
      <c r="Q125" s="81"/>
      <c r="R125" s="81"/>
      <c r="S125" s="81"/>
      <c r="T125" s="81"/>
      <c r="U125" s="81"/>
      <c r="V125" s="81"/>
      <c r="W125" s="81"/>
      <c r="X125" s="81"/>
      <c r="Y125" s="81"/>
      <c r="Z125" s="81"/>
      <c r="AA125" s="81"/>
      <c r="AB125" s="81"/>
      <c r="AC125" s="81"/>
      <c r="AD125" s="81"/>
      <c r="AE125" s="81"/>
      <c r="AF125" s="81"/>
      <c r="AG125" s="81"/>
      <c r="AH125" s="81"/>
      <c r="AI125" s="81"/>
      <c r="AJ125" s="81"/>
      <c r="AK125" s="81"/>
      <c r="AL125" s="81"/>
      <c r="AM125" s="81"/>
      <c r="AN125" s="81"/>
      <c r="AO125" s="81"/>
      <c r="AP125" s="81"/>
      <c r="AQ125" s="81"/>
      <c r="AR125" s="81"/>
      <c r="AS125" s="81"/>
      <c r="AT125" s="81"/>
      <c r="AU125" s="81"/>
      <c r="AV125" s="81"/>
      <c r="AW125" s="81"/>
      <c r="AX125" s="81"/>
      <c r="AY125" s="81"/>
      <c r="AZ125" s="81"/>
      <c r="BA125" s="81"/>
      <c r="BB125" s="81"/>
      <c r="BC125" s="81"/>
      <c r="BD125" s="81"/>
      <c r="BE125" s="81"/>
      <c r="BF125" s="81"/>
      <c r="BG125" s="81"/>
      <c r="BH125" s="81"/>
    </row>
    <row r="126" spans="1:60" x14ac:dyDescent="0.25">
      <c r="A126" s="81"/>
      <c r="B126" s="81"/>
      <c r="C126" s="81"/>
      <c r="D126" s="81"/>
      <c r="E126" s="81"/>
      <c r="F126" s="81"/>
      <c r="G126" s="81"/>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c r="AR126" s="81"/>
      <c r="AS126" s="81"/>
      <c r="AT126" s="81"/>
      <c r="AU126" s="81"/>
      <c r="AV126" s="81"/>
      <c r="AW126" s="81"/>
      <c r="AX126" s="81"/>
      <c r="AY126" s="81"/>
      <c r="AZ126" s="81"/>
      <c r="BA126" s="81"/>
      <c r="BB126" s="81"/>
      <c r="BC126" s="81"/>
      <c r="BD126" s="81"/>
      <c r="BE126" s="81"/>
      <c r="BF126" s="81"/>
      <c r="BG126" s="81"/>
      <c r="BH126" s="81"/>
    </row>
    <row r="127" spans="1:60" x14ac:dyDescent="0.25">
      <c r="A127" s="81"/>
      <c r="B127" s="81"/>
      <c r="C127" s="81"/>
      <c r="D127" s="81"/>
      <c r="E127" s="81"/>
      <c r="F127" s="81"/>
      <c r="G127" s="81"/>
      <c r="H127" s="81"/>
      <c r="I127" s="81"/>
      <c r="J127" s="81"/>
      <c r="K127" s="81"/>
      <c r="L127" s="81"/>
      <c r="M127" s="81"/>
      <c r="N127" s="81"/>
      <c r="O127" s="81"/>
      <c r="P127" s="81"/>
      <c r="Q127" s="81"/>
      <c r="R127" s="81"/>
      <c r="S127" s="81"/>
      <c r="T127" s="81"/>
      <c r="U127" s="81"/>
      <c r="V127" s="81"/>
      <c r="W127" s="81"/>
      <c r="X127" s="81"/>
      <c r="Y127" s="81"/>
      <c r="Z127" s="81"/>
      <c r="AA127" s="81"/>
      <c r="AB127" s="81"/>
      <c r="AC127" s="81"/>
      <c r="AD127" s="81"/>
      <c r="AE127" s="81"/>
      <c r="AF127" s="81"/>
      <c r="AG127" s="81"/>
      <c r="AH127" s="81"/>
      <c r="AI127" s="81"/>
      <c r="AJ127" s="81"/>
      <c r="AK127" s="81"/>
      <c r="AL127" s="81"/>
      <c r="AM127" s="81"/>
      <c r="AN127" s="81"/>
      <c r="AO127" s="81"/>
      <c r="AP127" s="81"/>
      <c r="AQ127" s="81"/>
      <c r="AR127" s="81"/>
      <c r="AS127" s="81"/>
      <c r="AT127" s="81"/>
      <c r="AU127" s="81"/>
      <c r="AV127" s="81"/>
      <c r="AW127" s="81"/>
      <c r="AX127" s="81"/>
      <c r="AY127" s="81"/>
      <c r="AZ127" s="81"/>
      <c r="BA127" s="81"/>
      <c r="BB127" s="81"/>
      <c r="BC127" s="81"/>
      <c r="BD127" s="81"/>
      <c r="BE127" s="81"/>
      <c r="BF127" s="81"/>
      <c r="BG127" s="81"/>
      <c r="BH127" s="81"/>
    </row>
    <row r="128" spans="1:60" x14ac:dyDescent="0.25">
      <c r="A128" s="81"/>
      <c r="B128" s="81"/>
      <c r="C128" s="81"/>
      <c r="D128" s="81"/>
      <c r="E128" s="81"/>
      <c r="F128" s="81"/>
      <c r="G128" s="81"/>
      <c r="H128" s="81"/>
      <c r="I128" s="81"/>
      <c r="J128" s="81"/>
      <c r="K128" s="81"/>
      <c r="L128" s="81"/>
      <c r="M128" s="81"/>
      <c r="N128" s="81"/>
      <c r="O128" s="81"/>
      <c r="P128" s="81"/>
      <c r="Q128" s="81"/>
      <c r="R128" s="81"/>
      <c r="S128" s="81"/>
      <c r="T128" s="81"/>
      <c r="U128" s="81"/>
      <c r="V128" s="81"/>
      <c r="W128" s="81"/>
      <c r="X128" s="81"/>
      <c r="Y128" s="81"/>
      <c r="Z128" s="81"/>
      <c r="AA128" s="81"/>
      <c r="AB128" s="81"/>
      <c r="AC128" s="81"/>
      <c r="AD128" s="81"/>
      <c r="AE128" s="81"/>
      <c r="AF128" s="81"/>
      <c r="AG128" s="81"/>
      <c r="AH128" s="81"/>
      <c r="AI128" s="81"/>
      <c r="AJ128" s="81"/>
      <c r="AK128" s="81"/>
      <c r="AL128" s="81"/>
      <c r="AM128" s="81"/>
      <c r="AN128" s="81"/>
      <c r="AO128" s="81"/>
      <c r="AP128" s="81"/>
      <c r="AQ128" s="81"/>
      <c r="AR128" s="81"/>
      <c r="AS128" s="81"/>
      <c r="AT128" s="81"/>
      <c r="AU128" s="81"/>
      <c r="AV128" s="81"/>
      <c r="AW128" s="81"/>
      <c r="AX128" s="81"/>
      <c r="AY128" s="81"/>
      <c r="AZ128" s="81"/>
      <c r="BA128" s="81"/>
      <c r="BB128" s="81"/>
      <c r="BC128" s="81"/>
      <c r="BD128" s="81"/>
      <c r="BE128" s="81"/>
      <c r="BF128" s="81"/>
      <c r="BG128" s="81"/>
      <c r="BH128" s="81"/>
    </row>
    <row r="129" spans="1:60" x14ac:dyDescent="0.25">
      <c r="A129" s="81"/>
      <c r="B129" s="81"/>
      <c r="C129" s="81"/>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row>
    <row r="130" spans="1:60" x14ac:dyDescent="0.25">
      <c r="A130" s="81"/>
      <c r="B130" s="81"/>
      <c r="C130" s="81"/>
      <c r="D130" s="81"/>
      <c r="E130" s="81"/>
      <c r="F130" s="81"/>
      <c r="G130" s="81"/>
      <c r="H130" s="81"/>
      <c r="I130" s="81"/>
      <c r="J130" s="81"/>
      <c r="K130" s="81"/>
      <c r="L130" s="81"/>
      <c r="M130" s="81"/>
      <c r="N130" s="81"/>
      <c r="O130" s="81"/>
      <c r="P130" s="81"/>
      <c r="Q130" s="81"/>
      <c r="R130" s="81"/>
      <c r="S130" s="81"/>
      <c r="T130" s="81"/>
      <c r="U130" s="81"/>
      <c r="V130" s="81"/>
      <c r="W130" s="81"/>
      <c r="X130" s="81"/>
      <c r="Y130" s="81"/>
      <c r="Z130" s="81"/>
      <c r="AA130" s="81"/>
      <c r="AB130" s="81"/>
      <c r="AC130" s="81"/>
      <c r="AD130" s="81"/>
      <c r="AE130" s="81"/>
      <c r="AF130" s="81"/>
      <c r="AG130" s="81"/>
      <c r="AH130" s="81"/>
      <c r="AI130" s="81"/>
      <c r="AJ130" s="81"/>
      <c r="AK130" s="81"/>
      <c r="AL130" s="81"/>
      <c r="AM130" s="81"/>
      <c r="AN130" s="81"/>
      <c r="AO130" s="81"/>
      <c r="AP130" s="81"/>
      <c r="AQ130" s="81"/>
      <c r="AR130" s="81"/>
      <c r="AS130" s="81"/>
      <c r="AT130" s="81"/>
      <c r="AU130" s="81"/>
      <c r="AV130" s="81"/>
      <c r="AW130" s="81"/>
      <c r="AX130" s="81"/>
      <c r="AY130" s="81"/>
      <c r="AZ130" s="81"/>
      <c r="BA130" s="81"/>
      <c r="BB130" s="81"/>
      <c r="BC130" s="81"/>
      <c r="BD130" s="81"/>
      <c r="BE130" s="81"/>
      <c r="BF130" s="81"/>
      <c r="BG130" s="81"/>
      <c r="BH130" s="81"/>
    </row>
    <row r="131" spans="1:60" x14ac:dyDescent="0.25">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row>
    <row r="132" spans="1:60" x14ac:dyDescent="0.25">
      <c r="A132" s="81"/>
      <c r="B132" s="81"/>
      <c r="C132" s="81"/>
      <c r="D132" s="81"/>
      <c r="E132" s="81"/>
      <c r="F132" s="81"/>
      <c r="G132" s="81"/>
      <c r="H132" s="81"/>
      <c r="I132" s="81"/>
      <c r="J132" s="81"/>
      <c r="K132" s="81"/>
      <c r="L132" s="81"/>
      <c r="M132" s="81"/>
      <c r="N132" s="81"/>
      <c r="O132" s="81"/>
      <c r="P132" s="81"/>
      <c r="Q132" s="81"/>
      <c r="R132" s="81"/>
      <c r="S132" s="81"/>
      <c r="T132" s="81"/>
      <c r="U132" s="81"/>
      <c r="V132" s="81"/>
      <c r="W132" s="81"/>
      <c r="X132" s="81"/>
      <c r="Y132" s="81"/>
      <c r="Z132" s="81"/>
      <c r="AA132" s="81"/>
      <c r="AB132" s="81"/>
      <c r="AC132" s="81"/>
      <c r="AD132" s="81"/>
      <c r="AE132" s="81"/>
      <c r="AF132" s="81"/>
      <c r="AG132" s="81"/>
      <c r="AH132" s="81"/>
      <c r="AI132" s="81"/>
      <c r="AJ132" s="81"/>
      <c r="AK132" s="81"/>
      <c r="AL132" s="81"/>
      <c r="AM132" s="81"/>
      <c r="AN132" s="81"/>
      <c r="AO132" s="81"/>
      <c r="AP132" s="81"/>
      <c r="AQ132" s="81"/>
      <c r="AR132" s="81"/>
      <c r="AS132" s="81"/>
      <c r="AT132" s="81"/>
      <c r="AU132" s="81"/>
      <c r="AV132" s="81"/>
      <c r="AW132" s="81"/>
      <c r="AX132" s="81"/>
      <c r="AY132" s="81"/>
      <c r="AZ132" s="81"/>
      <c r="BA132" s="81"/>
      <c r="BB132" s="81"/>
      <c r="BC132" s="81"/>
      <c r="BD132" s="81"/>
      <c r="BE132" s="81"/>
      <c r="BF132" s="81"/>
      <c r="BG132" s="81"/>
      <c r="BH132" s="81"/>
    </row>
    <row r="133" spans="1:60" x14ac:dyDescent="0.25">
      <c r="A133" s="81"/>
      <c r="B133" s="81"/>
      <c r="C133" s="81"/>
      <c r="D133" s="81"/>
      <c r="E133" s="81"/>
      <c r="F133" s="81"/>
      <c r="G133" s="81"/>
      <c r="H133" s="81"/>
      <c r="I133" s="81"/>
      <c r="J133" s="81"/>
      <c r="K133" s="81"/>
      <c r="L133" s="81"/>
      <c r="M133" s="81"/>
      <c r="N133" s="81"/>
      <c r="O133" s="81"/>
      <c r="P133" s="81"/>
      <c r="Q133" s="81"/>
      <c r="R133" s="81"/>
      <c r="S133" s="81"/>
      <c r="T133" s="81"/>
      <c r="U133" s="81"/>
      <c r="V133" s="81"/>
      <c r="W133" s="81"/>
      <c r="X133" s="81"/>
      <c r="Y133" s="81"/>
      <c r="Z133" s="81"/>
      <c r="AA133" s="81"/>
      <c r="AB133" s="81"/>
      <c r="AC133" s="81"/>
      <c r="AD133" s="81"/>
      <c r="AE133" s="81"/>
      <c r="AF133" s="81"/>
      <c r="AG133" s="81"/>
      <c r="AH133" s="81"/>
      <c r="AI133" s="81"/>
      <c r="AJ133" s="81"/>
      <c r="AK133" s="81"/>
      <c r="AL133" s="81"/>
      <c r="AM133" s="81"/>
      <c r="AN133" s="81"/>
      <c r="AO133" s="81"/>
      <c r="AP133" s="81"/>
      <c r="AQ133" s="81"/>
      <c r="AR133" s="81"/>
      <c r="AS133" s="81"/>
      <c r="AT133" s="81"/>
      <c r="AU133" s="81"/>
      <c r="AV133" s="81"/>
      <c r="AW133" s="81"/>
      <c r="AX133" s="81"/>
      <c r="AY133" s="81"/>
      <c r="AZ133" s="81"/>
      <c r="BA133" s="81"/>
      <c r="BB133" s="81"/>
      <c r="BC133" s="81"/>
      <c r="BD133" s="81"/>
      <c r="BE133" s="81"/>
      <c r="BF133" s="81"/>
      <c r="BG133" s="81"/>
      <c r="BH133" s="81"/>
    </row>
    <row r="134" spans="1:60" x14ac:dyDescent="0.25">
      <c r="A134" s="81"/>
      <c r="B134" s="81"/>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c r="AQ134" s="81"/>
      <c r="AR134" s="81"/>
      <c r="AS134" s="81"/>
      <c r="AT134" s="81"/>
      <c r="AU134" s="81"/>
      <c r="AV134" s="81"/>
      <c r="AW134" s="81"/>
      <c r="AX134" s="81"/>
      <c r="AY134" s="81"/>
      <c r="AZ134" s="81"/>
      <c r="BA134" s="81"/>
      <c r="BB134" s="81"/>
      <c r="BC134" s="81"/>
      <c r="BD134" s="81"/>
      <c r="BE134" s="81"/>
      <c r="BF134" s="81"/>
      <c r="BG134" s="81"/>
      <c r="BH134" s="81"/>
    </row>
    <row r="135" spans="1:60" x14ac:dyDescent="0.25">
      <c r="A135" s="81"/>
      <c r="B135" s="81"/>
      <c r="C135" s="81"/>
      <c r="D135" s="81"/>
      <c r="E135" s="81"/>
      <c r="F135" s="81"/>
      <c r="G135" s="81"/>
      <c r="H135" s="81"/>
      <c r="I135" s="81"/>
      <c r="J135" s="81"/>
      <c r="K135" s="81"/>
      <c r="L135" s="81"/>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c r="AQ135" s="81"/>
      <c r="AR135" s="81"/>
      <c r="AS135" s="81"/>
      <c r="AT135" s="81"/>
      <c r="AU135" s="81"/>
      <c r="AV135" s="81"/>
      <c r="AW135" s="81"/>
      <c r="AX135" s="81"/>
      <c r="AY135" s="81"/>
      <c r="AZ135" s="81"/>
      <c r="BA135" s="81"/>
      <c r="BB135" s="81"/>
      <c r="BC135" s="81"/>
      <c r="BD135" s="81"/>
      <c r="BE135" s="81"/>
      <c r="BF135" s="81"/>
      <c r="BG135" s="81"/>
      <c r="BH135" s="81"/>
    </row>
    <row r="136" spans="1:60" x14ac:dyDescent="0.25">
      <c r="A136" s="81"/>
      <c r="B136" s="81"/>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c r="AR136" s="81"/>
      <c r="AS136" s="81"/>
      <c r="AT136" s="81"/>
      <c r="AU136" s="81"/>
      <c r="AV136" s="81"/>
      <c r="AW136" s="81"/>
      <c r="AX136" s="81"/>
      <c r="AY136" s="81"/>
      <c r="AZ136" s="81"/>
      <c r="BA136" s="81"/>
      <c r="BB136" s="81"/>
      <c r="BC136" s="81"/>
      <c r="BD136" s="81"/>
      <c r="BE136" s="81"/>
      <c r="BF136" s="81"/>
      <c r="BG136" s="81"/>
      <c r="BH136" s="81"/>
    </row>
    <row r="137" spans="1:60" x14ac:dyDescent="0.25">
      <c r="A137" s="81"/>
      <c r="B137" s="81"/>
      <c r="C137" s="81"/>
      <c r="D137" s="81"/>
      <c r="E137" s="81"/>
      <c r="F137" s="81"/>
      <c r="G137" s="81"/>
      <c r="H137" s="81"/>
      <c r="I137" s="81"/>
      <c r="J137" s="81"/>
      <c r="K137" s="81"/>
      <c r="L137" s="81"/>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c r="AQ137" s="81"/>
      <c r="AR137" s="81"/>
      <c r="AS137" s="81"/>
      <c r="AT137" s="81"/>
      <c r="AU137" s="81"/>
      <c r="AV137" s="81"/>
      <c r="AW137" s="81"/>
      <c r="AX137" s="81"/>
      <c r="AY137" s="81"/>
      <c r="AZ137" s="81"/>
      <c r="BA137" s="81"/>
      <c r="BB137" s="81"/>
      <c r="BC137" s="81"/>
      <c r="BD137" s="81"/>
      <c r="BE137" s="81"/>
      <c r="BF137" s="81"/>
      <c r="BG137" s="81"/>
      <c r="BH137" s="81"/>
    </row>
    <row r="138" spans="1:60" x14ac:dyDescent="0.25">
      <c r="A138" s="81"/>
      <c r="B138" s="81"/>
      <c r="C138" s="81"/>
      <c r="D138" s="81"/>
      <c r="E138" s="81"/>
      <c r="F138" s="81"/>
      <c r="G138" s="81"/>
      <c r="H138" s="81"/>
      <c r="I138" s="81"/>
      <c r="J138" s="81"/>
      <c r="K138" s="81"/>
      <c r="L138" s="81"/>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c r="AQ138" s="81"/>
      <c r="AR138" s="81"/>
      <c r="AS138" s="81"/>
      <c r="AT138" s="81"/>
      <c r="AU138" s="81"/>
      <c r="AV138" s="81"/>
      <c r="AW138" s="81"/>
      <c r="AX138" s="81"/>
      <c r="AY138" s="81"/>
      <c r="AZ138" s="81"/>
      <c r="BA138" s="81"/>
      <c r="BB138" s="81"/>
      <c r="BC138" s="81"/>
      <c r="BD138" s="81"/>
      <c r="BE138" s="81"/>
      <c r="BF138" s="81"/>
      <c r="BG138" s="81"/>
      <c r="BH138" s="81"/>
    </row>
    <row r="139" spans="1:60" x14ac:dyDescent="0.25">
      <c r="A139" s="81"/>
      <c r="B139" s="81"/>
      <c r="C139" s="81"/>
      <c r="D139" s="81"/>
      <c r="E139" s="81"/>
      <c r="F139" s="81"/>
      <c r="G139" s="81"/>
      <c r="H139" s="81"/>
      <c r="I139" s="81"/>
      <c r="J139" s="81"/>
      <c r="K139" s="81"/>
      <c r="L139" s="81"/>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c r="AQ139" s="81"/>
      <c r="AR139" s="81"/>
      <c r="AS139" s="81"/>
      <c r="AT139" s="81"/>
      <c r="AU139" s="81"/>
      <c r="AV139" s="81"/>
      <c r="AW139" s="81"/>
      <c r="AX139" s="81"/>
      <c r="AY139" s="81"/>
      <c r="AZ139" s="81"/>
      <c r="BA139" s="81"/>
      <c r="BB139" s="81"/>
      <c r="BC139" s="81"/>
      <c r="BD139" s="81"/>
      <c r="BE139" s="81"/>
      <c r="BF139" s="81"/>
      <c r="BG139" s="81"/>
      <c r="BH139" s="81"/>
    </row>
    <row r="140" spans="1:60" x14ac:dyDescent="0.25">
      <c r="A140" s="81"/>
      <c r="B140" s="81"/>
      <c r="C140" s="81"/>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1"/>
      <c r="AB140" s="81"/>
      <c r="AC140" s="81"/>
      <c r="AD140" s="81"/>
      <c r="AE140" s="81"/>
      <c r="AF140" s="81"/>
      <c r="AG140" s="81"/>
      <c r="AH140" s="81"/>
      <c r="AI140" s="81"/>
      <c r="AJ140" s="81"/>
      <c r="AK140" s="81"/>
      <c r="AL140" s="81"/>
      <c r="AM140" s="81"/>
      <c r="AN140" s="81"/>
      <c r="AO140" s="81"/>
      <c r="AP140" s="81"/>
      <c r="AQ140" s="81"/>
      <c r="AR140" s="81"/>
      <c r="AS140" s="81"/>
      <c r="AT140" s="81"/>
      <c r="AU140" s="81"/>
      <c r="AV140" s="81"/>
      <c r="AW140" s="81"/>
      <c r="AX140" s="81"/>
      <c r="AY140" s="81"/>
      <c r="AZ140" s="81"/>
      <c r="BA140" s="81"/>
      <c r="BB140" s="81"/>
      <c r="BC140" s="81"/>
      <c r="BD140" s="81"/>
      <c r="BE140" s="81"/>
      <c r="BF140" s="81"/>
      <c r="BG140" s="81"/>
      <c r="BH140" s="81"/>
    </row>
    <row r="141" spans="1:60" x14ac:dyDescent="0.25">
      <c r="A141" s="81"/>
      <c r="B141" s="81"/>
      <c r="C141" s="81"/>
      <c r="D141" s="81"/>
      <c r="E141" s="81"/>
      <c r="F141" s="81"/>
      <c r="G141" s="81"/>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R141" s="81"/>
      <c r="AS141" s="81"/>
      <c r="AT141" s="81"/>
      <c r="AU141" s="81"/>
      <c r="AV141" s="81"/>
      <c r="AW141" s="81"/>
      <c r="AX141" s="81"/>
      <c r="AY141" s="81"/>
      <c r="AZ141" s="81"/>
      <c r="BA141" s="81"/>
      <c r="BB141" s="81"/>
      <c r="BC141" s="81"/>
      <c r="BD141" s="81"/>
      <c r="BE141" s="81"/>
      <c r="BF141" s="81"/>
      <c r="BG141" s="81"/>
      <c r="BH141" s="81"/>
    </row>
    <row r="142" spans="1:60" x14ac:dyDescent="0.25">
      <c r="A142" s="81"/>
      <c r="B142" s="81"/>
      <c r="C142" s="81"/>
      <c r="D142" s="81"/>
      <c r="E142" s="81"/>
      <c r="F142" s="81"/>
      <c r="G142" s="81"/>
      <c r="H142" s="81"/>
      <c r="I142" s="81"/>
      <c r="J142" s="81"/>
      <c r="K142" s="81"/>
      <c r="L142" s="81"/>
      <c r="M142" s="81"/>
      <c r="N142" s="81"/>
      <c r="O142" s="81"/>
      <c r="P142" s="81"/>
      <c r="Q142" s="81"/>
      <c r="R142" s="81"/>
      <c r="S142" s="81"/>
      <c r="T142" s="81"/>
      <c r="U142" s="81"/>
      <c r="V142" s="81"/>
      <c r="W142" s="81"/>
      <c r="X142" s="81"/>
      <c r="Y142" s="81"/>
      <c r="Z142" s="81"/>
      <c r="AA142" s="81"/>
      <c r="AB142" s="81"/>
      <c r="AC142" s="81"/>
      <c r="AD142" s="81"/>
      <c r="AE142" s="81"/>
      <c r="AF142" s="81"/>
      <c r="AG142" s="81"/>
      <c r="AH142" s="81"/>
      <c r="AI142" s="81"/>
      <c r="AJ142" s="81"/>
      <c r="AK142" s="81"/>
      <c r="AL142" s="81"/>
      <c r="AM142" s="81"/>
      <c r="AN142" s="81"/>
      <c r="AO142" s="81"/>
      <c r="AP142" s="81"/>
      <c r="AQ142" s="81"/>
      <c r="AR142" s="81"/>
      <c r="AS142" s="81"/>
      <c r="AT142" s="81"/>
      <c r="AU142" s="81"/>
      <c r="AV142" s="81"/>
      <c r="AW142" s="81"/>
      <c r="AX142" s="81"/>
      <c r="AY142" s="81"/>
      <c r="AZ142" s="81"/>
      <c r="BA142" s="81"/>
      <c r="BB142" s="81"/>
      <c r="BC142" s="81"/>
      <c r="BD142" s="81"/>
      <c r="BE142" s="81"/>
      <c r="BF142" s="81"/>
      <c r="BG142" s="81"/>
      <c r="BH142" s="81"/>
    </row>
    <row r="143" spans="1:60" x14ac:dyDescent="0.25">
      <c r="A143" s="81"/>
      <c r="B143" s="81"/>
      <c r="C143" s="81"/>
      <c r="D143" s="81"/>
      <c r="E143" s="81"/>
      <c r="F143" s="81"/>
      <c r="G143" s="81"/>
      <c r="H143" s="81"/>
      <c r="I143" s="81"/>
      <c r="J143" s="81"/>
      <c r="K143" s="81"/>
      <c r="L143" s="81"/>
      <c r="M143" s="81"/>
      <c r="N143" s="81"/>
      <c r="O143" s="81"/>
      <c r="P143" s="81"/>
      <c r="Q143" s="81"/>
      <c r="R143" s="81"/>
      <c r="S143" s="81"/>
      <c r="T143" s="81"/>
      <c r="U143" s="81"/>
      <c r="V143" s="81"/>
      <c r="W143" s="81"/>
      <c r="X143" s="81"/>
      <c r="Y143" s="81"/>
      <c r="Z143" s="81"/>
      <c r="AA143" s="81"/>
      <c r="AB143" s="81"/>
      <c r="AC143" s="81"/>
      <c r="AD143" s="81"/>
      <c r="AE143" s="81"/>
      <c r="AF143" s="81"/>
      <c r="AG143" s="81"/>
      <c r="AH143" s="81"/>
      <c r="AI143" s="81"/>
      <c r="AJ143" s="81"/>
      <c r="AK143" s="81"/>
      <c r="AL143" s="81"/>
      <c r="AM143" s="81"/>
      <c r="AN143" s="81"/>
      <c r="AO143" s="81"/>
      <c r="AP143" s="81"/>
      <c r="AQ143" s="81"/>
      <c r="AR143" s="81"/>
      <c r="AS143" s="81"/>
      <c r="AT143" s="81"/>
      <c r="AU143" s="81"/>
      <c r="AV143" s="81"/>
      <c r="AW143" s="81"/>
      <c r="AX143" s="81"/>
      <c r="AY143" s="81"/>
      <c r="AZ143" s="81"/>
      <c r="BA143" s="81"/>
      <c r="BB143" s="81"/>
      <c r="BC143" s="81"/>
      <c r="BD143" s="81"/>
      <c r="BE143" s="81"/>
      <c r="BF143" s="81"/>
      <c r="BG143" s="81"/>
      <c r="BH143" s="81"/>
    </row>
    <row r="144" spans="1:60" x14ac:dyDescent="0.25">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1"/>
      <c r="BD144" s="81"/>
      <c r="BE144" s="81"/>
      <c r="BF144" s="81"/>
      <c r="BG144" s="81"/>
      <c r="BH144" s="81"/>
    </row>
    <row r="145" spans="1:60" x14ac:dyDescent="0.25">
      <c r="A145" s="81"/>
      <c r="B145" s="81"/>
      <c r="C145" s="81"/>
      <c r="D145" s="81"/>
      <c r="E145" s="81"/>
      <c r="F145" s="81"/>
      <c r="G145" s="81"/>
      <c r="H145" s="81"/>
      <c r="I145" s="81"/>
      <c r="J145" s="81"/>
      <c r="K145" s="81"/>
      <c r="L145" s="81"/>
      <c r="M145" s="81"/>
      <c r="N145" s="81"/>
      <c r="O145" s="81"/>
      <c r="P145" s="81"/>
      <c r="Q145" s="81"/>
      <c r="R145" s="81"/>
      <c r="S145" s="81"/>
      <c r="T145" s="81"/>
      <c r="U145" s="81"/>
      <c r="V145" s="81"/>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1"/>
      <c r="BD145" s="81"/>
      <c r="BE145" s="81"/>
      <c r="BF145" s="81"/>
      <c r="BG145" s="81"/>
      <c r="BH145" s="81"/>
    </row>
    <row r="146" spans="1:60" x14ac:dyDescent="0.25">
      <c r="A146" s="81"/>
      <c r="B146" s="81"/>
      <c r="C146" s="81"/>
      <c r="D146" s="81"/>
      <c r="E146" s="81"/>
      <c r="F146" s="81"/>
      <c r="G146" s="81"/>
      <c r="H146" s="81"/>
      <c r="I146" s="81"/>
      <c r="J146" s="81"/>
      <c r="K146" s="81"/>
      <c r="L146" s="81"/>
      <c r="M146" s="81"/>
      <c r="N146" s="81"/>
      <c r="O146" s="81"/>
      <c r="P146" s="81"/>
      <c r="Q146" s="81"/>
      <c r="R146" s="81"/>
      <c r="S146" s="81"/>
      <c r="T146" s="81"/>
      <c r="U146" s="81"/>
      <c r="V146" s="81"/>
      <c r="W146" s="81"/>
      <c r="X146" s="81"/>
      <c r="Y146" s="81"/>
      <c r="Z146" s="81"/>
      <c r="AA146" s="81"/>
      <c r="AB146" s="81"/>
      <c r="AC146" s="81"/>
      <c r="AD146" s="81"/>
      <c r="AE146" s="81"/>
      <c r="AF146" s="81"/>
      <c r="AG146" s="81"/>
      <c r="AH146" s="81"/>
      <c r="AI146" s="81"/>
      <c r="AJ146" s="81"/>
      <c r="AK146" s="81"/>
      <c r="AL146" s="81"/>
      <c r="AM146" s="81"/>
      <c r="AN146" s="81"/>
      <c r="AO146" s="81"/>
      <c r="AP146" s="81"/>
      <c r="AQ146" s="81"/>
      <c r="AR146" s="81"/>
      <c r="AS146" s="81"/>
      <c r="AT146" s="81"/>
      <c r="AU146" s="81"/>
      <c r="AV146" s="81"/>
      <c r="AW146" s="81"/>
      <c r="AX146" s="81"/>
      <c r="AY146" s="81"/>
      <c r="AZ146" s="81"/>
      <c r="BA146" s="81"/>
      <c r="BB146" s="81"/>
      <c r="BC146" s="81"/>
      <c r="BD146" s="81"/>
      <c r="BE146" s="81"/>
      <c r="BF146" s="81"/>
      <c r="BG146" s="81"/>
      <c r="BH146" s="81"/>
    </row>
    <row r="147" spans="1:60" x14ac:dyDescent="0.25">
      <c r="A147" s="81"/>
      <c r="B147" s="81"/>
      <c r="C147" s="81"/>
      <c r="D147" s="81"/>
      <c r="E147" s="81"/>
      <c r="F147" s="81"/>
      <c r="G147" s="81"/>
      <c r="H147" s="81"/>
      <c r="I147" s="81"/>
      <c r="J147" s="81"/>
      <c r="K147" s="81"/>
      <c r="L147" s="81"/>
      <c r="M147" s="81"/>
      <c r="N147" s="81"/>
      <c r="O147" s="81"/>
      <c r="P147" s="81"/>
      <c r="Q147" s="81"/>
      <c r="R147" s="81"/>
      <c r="S147" s="81"/>
      <c r="T147" s="81"/>
      <c r="U147" s="81"/>
      <c r="V147" s="81"/>
      <c r="W147" s="81"/>
      <c r="X147" s="81"/>
      <c r="Y147" s="81"/>
      <c r="Z147" s="81"/>
      <c r="AA147" s="81"/>
      <c r="AB147" s="81"/>
      <c r="AC147" s="81"/>
      <c r="AD147" s="81"/>
      <c r="AE147" s="81"/>
      <c r="AF147" s="81"/>
      <c r="AG147" s="81"/>
      <c r="AH147" s="81"/>
      <c r="AI147" s="81"/>
      <c r="AJ147" s="81"/>
      <c r="AK147" s="81"/>
      <c r="AL147" s="81"/>
      <c r="AM147" s="81"/>
      <c r="AN147" s="81"/>
      <c r="AO147" s="81"/>
      <c r="AP147" s="81"/>
      <c r="AQ147" s="81"/>
      <c r="AR147" s="81"/>
      <c r="AS147" s="81"/>
      <c r="AT147" s="81"/>
      <c r="AU147" s="81"/>
      <c r="AV147" s="81"/>
      <c r="AW147" s="81"/>
      <c r="AX147" s="81"/>
      <c r="AY147" s="81"/>
      <c r="AZ147" s="81"/>
      <c r="BA147" s="81"/>
      <c r="BB147" s="81"/>
      <c r="BC147" s="81"/>
      <c r="BD147" s="81"/>
      <c r="BE147" s="81"/>
      <c r="BF147" s="81"/>
      <c r="BG147" s="81"/>
      <c r="BH147" s="81"/>
    </row>
    <row r="148" spans="1:60" x14ac:dyDescent="0.25">
      <c r="A148" s="81"/>
      <c r="B148" s="81"/>
      <c r="C148" s="81"/>
      <c r="D148" s="81"/>
      <c r="E148" s="81"/>
      <c r="F148" s="81"/>
      <c r="G148" s="81"/>
      <c r="H148" s="81"/>
      <c r="I148" s="81"/>
      <c r="J148" s="81"/>
      <c r="K148" s="81"/>
      <c r="L148" s="81"/>
      <c r="M148" s="81"/>
      <c r="N148" s="81"/>
      <c r="O148" s="81"/>
      <c r="P148" s="81"/>
      <c r="Q148" s="81"/>
      <c r="R148" s="81"/>
      <c r="S148" s="81"/>
      <c r="T148" s="81"/>
      <c r="U148" s="81"/>
      <c r="V148" s="81"/>
      <c r="W148" s="81"/>
      <c r="X148" s="81"/>
      <c r="Y148" s="81"/>
      <c r="Z148" s="81"/>
      <c r="AA148" s="81"/>
      <c r="AB148" s="81"/>
      <c r="AC148" s="81"/>
      <c r="AD148" s="81"/>
      <c r="AE148" s="81"/>
      <c r="AF148" s="81"/>
      <c r="AG148" s="81"/>
      <c r="AH148" s="81"/>
      <c r="AI148" s="81"/>
      <c r="AJ148" s="81"/>
      <c r="AK148" s="81"/>
      <c r="AL148" s="81"/>
      <c r="AM148" s="81"/>
      <c r="AN148" s="81"/>
      <c r="AO148" s="81"/>
      <c r="AP148" s="81"/>
      <c r="AQ148" s="81"/>
      <c r="AR148" s="81"/>
      <c r="AS148" s="81"/>
      <c r="AT148" s="81"/>
      <c r="AU148" s="81"/>
      <c r="AV148" s="81"/>
      <c r="AW148" s="81"/>
      <c r="AX148" s="81"/>
      <c r="AY148" s="81"/>
      <c r="AZ148" s="81"/>
      <c r="BA148" s="81"/>
      <c r="BB148" s="81"/>
      <c r="BC148" s="81"/>
      <c r="BD148" s="81"/>
      <c r="BE148" s="81"/>
      <c r="BF148" s="81"/>
      <c r="BG148" s="81"/>
      <c r="BH148" s="81"/>
    </row>
    <row r="149" spans="1:60" x14ac:dyDescent="0.25">
      <c r="A149" s="81"/>
      <c r="B149" s="81"/>
      <c r="C149" s="81"/>
      <c r="D149" s="81"/>
      <c r="E149" s="81"/>
      <c r="F149" s="81"/>
      <c r="G149" s="81"/>
      <c r="H149" s="81"/>
      <c r="I149" s="81"/>
      <c r="J149" s="81"/>
      <c r="K149" s="81"/>
      <c r="L149" s="81"/>
      <c r="M149" s="81"/>
      <c r="N149" s="81"/>
      <c r="O149" s="81"/>
      <c r="P149" s="81"/>
      <c r="Q149" s="81"/>
      <c r="R149" s="81"/>
      <c r="S149" s="81"/>
      <c r="T149" s="81"/>
      <c r="U149" s="81"/>
      <c r="V149" s="81"/>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1"/>
      <c r="BD149" s="81"/>
      <c r="BE149" s="81"/>
      <c r="BF149" s="81"/>
      <c r="BG149" s="81"/>
      <c r="BH149" s="81"/>
    </row>
    <row r="150" spans="1:60" x14ac:dyDescent="0.25">
      <c r="A150" s="81"/>
      <c r="B150" s="81"/>
      <c r="C150" s="81"/>
      <c r="D150" s="81"/>
      <c r="E150" s="81"/>
      <c r="F150" s="81"/>
      <c r="G150" s="81"/>
      <c r="H150" s="81"/>
      <c r="I150" s="81"/>
      <c r="J150" s="81"/>
      <c r="K150" s="81"/>
      <c r="L150" s="81"/>
      <c r="M150" s="81"/>
      <c r="N150" s="81"/>
      <c r="O150" s="81"/>
      <c r="P150" s="81"/>
      <c r="Q150" s="81"/>
      <c r="R150" s="81"/>
      <c r="S150" s="81"/>
      <c r="T150" s="81"/>
      <c r="U150" s="81"/>
      <c r="V150" s="81"/>
      <c r="W150" s="81"/>
      <c r="X150" s="81"/>
      <c r="Y150" s="81"/>
      <c r="Z150" s="81"/>
      <c r="AA150" s="81"/>
      <c r="AB150" s="81"/>
      <c r="AC150" s="81"/>
      <c r="AD150" s="81"/>
      <c r="AE150" s="81"/>
      <c r="AF150" s="81"/>
      <c r="AG150" s="81"/>
      <c r="AH150" s="81"/>
      <c r="AI150" s="81"/>
      <c r="AJ150" s="81"/>
      <c r="AK150" s="81"/>
      <c r="AL150" s="81"/>
      <c r="AM150" s="81"/>
      <c r="AN150" s="81"/>
      <c r="AO150" s="81"/>
      <c r="AP150" s="81"/>
      <c r="AQ150" s="81"/>
      <c r="AR150" s="81"/>
      <c r="AS150" s="81"/>
      <c r="AT150" s="81"/>
      <c r="AU150" s="81"/>
      <c r="AV150" s="81"/>
      <c r="AW150" s="81"/>
      <c r="AX150" s="81"/>
      <c r="AY150" s="81"/>
      <c r="AZ150" s="81"/>
      <c r="BA150" s="81"/>
      <c r="BB150" s="81"/>
      <c r="BC150" s="81"/>
      <c r="BD150" s="81"/>
      <c r="BE150" s="81"/>
      <c r="BF150" s="81"/>
      <c r="BG150" s="81"/>
      <c r="BH150" s="81"/>
    </row>
    <row r="151" spans="1:60" x14ac:dyDescent="0.25">
      <c r="A151" s="81"/>
      <c r="B151" s="81"/>
      <c r="C151" s="81"/>
      <c r="D151" s="81"/>
      <c r="E151" s="81"/>
      <c r="F151" s="81"/>
      <c r="G151" s="81"/>
      <c r="H151" s="81"/>
      <c r="I151" s="81"/>
      <c r="J151" s="81"/>
      <c r="K151" s="81"/>
      <c r="L151" s="81"/>
      <c r="M151" s="81"/>
      <c r="N151" s="81"/>
      <c r="O151" s="81"/>
      <c r="P151" s="81"/>
      <c r="Q151" s="81"/>
      <c r="R151" s="81"/>
      <c r="S151" s="81"/>
      <c r="T151" s="81"/>
      <c r="U151" s="81"/>
      <c r="V151" s="81"/>
      <c r="W151" s="81"/>
      <c r="X151" s="81"/>
      <c r="Y151" s="81"/>
      <c r="Z151" s="81"/>
      <c r="AA151" s="81"/>
      <c r="AB151" s="81"/>
      <c r="AC151" s="81"/>
      <c r="AD151" s="81"/>
      <c r="AE151" s="81"/>
      <c r="AF151" s="81"/>
      <c r="AG151" s="81"/>
      <c r="AH151" s="81"/>
      <c r="AI151" s="81"/>
      <c r="AJ151" s="81"/>
      <c r="AK151" s="81"/>
      <c r="AL151" s="81"/>
      <c r="AM151" s="81"/>
      <c r="AN151" s="81"/>
      <c r="AO151" s="81"/>
      <c r="AP151" s="81"/>
      <c r="AQ151" s="81"/>
      <c r="AR151" s="81"/>
      <c r="AS151" s="81"/>
      <c r="AT151" s="81"/>
      <c r="AU151" s="81"/>
      <c r="AV151" s="81"/>
      <c r="AW151" s="81"/>
      <c r="AX151" s="81"/>
      <c r="AY151" s="81"/>
      <c r="AZ151" s="81"/>
      <c r="BA151" s="81"/>
      <c r="BB151" s="81"/>
      <c r="BC151" s="81"/>
      <c r="BD151" s="81"/>
      <c r="BE151" s="81"/>
      <c r="BF151" s="81"/>
      <c r="BG151" s="81"/>
      <c r="BH151" s="81"/>
    </row>
    <row r="152" spans="1:60" x14ac:dyDescent="0.25">
      <c r="A152" s="81"/>
      <c r="B152" s="81"/>
      <c r="C152" s="81"/>
      <c r="D152" s="81"/>
      <c r="E152" s="81"/>
      <c r="F152" s="81"/>
      <c r="G152" s="81"/>
      <c r="H152" s="81"/>
      <c r="I152" s="81"/>
      <c r="J152" s="81"/>
      <c r="K152" s="81"/>
      <c r="L152" s="81"/>
      <c r="M152" s="81"/>
      <c r="N152" s="81"/>
      <c r="O152" s="81"/>
      <c r="P152" s="81"/>
      <c r="Q152" s="81"/>
      <c r="R152" s="81"/>
      <c r="S152" s="81"/>
      <c r="T152" s="81"/>
      <c r="U152" s="81"/>
      <c r="V152" s="81"/>
      <c r="W152" s="81"/>
      <c r="X152" s="81"/>
      <c r="Y152" s="81"/>
      <c r="Z152" s="81"/>
      <c r="AA152" s="81"/>
      <c r="AB152" s="81"/>
      <c r="AC152" s="81"/>
      <c r="AD152" s="81"/>
      <c r="AE152" s="81"/>
      <c r="AF152" s="81"/>
      <c r="AG152" s="81"/>
      <c r="AH152" s="81"/>
      <c r="AI152" s="81"/>
      <c r="AJ152" s="81"/>
      <c r="AK152" s="81"/>
      <c r="AL152" s="81"/>
      <c r="AM152" s="81"/>
      <c r="AN152" s="81"/>
      <c r="AO152" s="81"/>
      <c r="AP152" s="81"/>
      <c r="AQ152" s="81"/>
      <c r="AR152" s="81"/>
      <c r="AS152" s="81"/>
      <c r="AT152" s="81"/>
      <c r="AU152" s="81"/>
      <c r="AV152" s="81"/>
      <c r="AW152" s="81"/>
      <c r="AX152" s="81"/>
      <c r="AY152" s="81"/>
      <c r="AZ152" s="81"/>
      <c r="BA152" s="81"/>
      <c r="BB152" s="81"/>
      <c r="BC152" s="81"/>
      <c r="BD152" s="81"/>
      <c r="BE152" s="81"/>
      <c r="BF152" s="81"/>
      <c r="BG152" s="81"/>
      <c r="BH152" s="81"/>
    </row>
    <row r="153" spans="1:60" x14ac:dyDescent="0.25">
      <c r="A153" s="81"/>
      <c r="B153" s="81"/>
      <c r="C153" s="81"/>
      <c r="D153" s="81"/>
      <c r="E153" s="81"/>
      <c r="F153" s="81"/>
      <c r="G153" s="81"/>
      <c r="H153" s="81"/>
      <c r="I153" s="81"/>
      <c r="J153" s="81"/>
      <c r="K153" s="81"/>
      <c r="L153" s="81"/>
      <c r="M153" s="81"/>
      <c r="N153" s="81"/>
      <c r="O153" s="81"/>
      <c r="P153" s="81"/>
      <c r="Q153" s="81"/>
      <c r="R153" s="81"/>
      <c r="S153" s="81"/>
      <c r="T153" s="81"/>
      <c r="U153" s="81"/>
      <c r="V153" s="81"/>
      <c r="W153" s="81"/>
      <c r="X153" s="81"/>
      <c r="Y153" s="81"/>
      <c r="Z153" s="81"/>
      <c r="AA153" s="81"/>
      <c r="AB153" s="81"/>
      <c r="AC153" s="81"/>
      <c r="AD153" s="81"/>
      <c r="AE153" s="81"/>
      <c r="AF153" s="81"/>
      <c r="AG153" s="81"/>
      <c r="AH153" s="81"/>
      <c r="AI153" s="81"/>
      <c r="AJ153" s="81"/>
      <c r="AK153" s="81"/>
      <c r="AL153" s="81"/>
      <c r="AM153" s="81"/>
      <c r="AN153" s="81"/>
      <c r="AO153" s="81"/>
      <c r="AP153" s="81"/>
      <c r="AQ153" s="81"/>
      <c r="AR153" s="81"/>
      <c r="AS153" s="81"/>
      <c r="AT153" s="81"/>
      <c r="AU153" s="81"/>
      <c r="AV153" s="81"/>
      <c r="AW153" s="81"/>
      <c r="AX153" s="81"/>
      <c r="AY153" s="81"/>
      <c r="AZ153" s="81"/>
      <c r="BA153" s="81"/>
      <c r="BB153" s="81"/>
      <c r="BC153" s="81"/>
      <c r="BD153" s="81"/>
      <c r="BE153" s="81"/>
      <c r="BF153" s="81"/>
      <c r="BG153" s="81"/>
      <c r="BH153" s="81"/>
    </row>
    <row r="154" spans="1:60" x14ac:dyDescent="0.25">
      <c r="A154" s="81"/>
      <c r="B154" s="81"/>
      <c r="C154" s="81"/>
      <c r="D154" s="81"/>
      <c r="E154" s="81"/>
      <c r="F154" s="81"/>
      <c r="G154" s="81"/>
      <c r="H154" s="81"/>
      <c r="I154" s="81"/>
      <c r="J154" s="81"/>
      <c r="K154" s="81"/>
      <c r="L154" s="81"/>
      <c r="M154" s="81"/>
      <c r="N154" s="81"/>
      <c r="O154" s="81"/>
      <c r="P154" s="81"/>
      <c r="Q154" s="81"/>
      <c r="R154" s="81"/>
      <c r="S154" s="81"/>
      <c r="T154" s="81"/>
      <c r="U154" s="81"/>
      <c r="V154" s="81"/>
      <c r="W154" s="81"/>
      <c r="X154" s="81"/>
      <c r="Y154" s="81"/>
      <c r="Z154" s="81"/>
      <c r="AA154" s="81"/>
      <c r="AB154" s="81"/>
      <c r="AC154" s="81"/>
      <c r="AD154" s="81"/>
      <c r="AE154" s="81"/>
      <c r="AF154" s="81"/>
      <c r="AG154" s="81"/>
      <c r="AH154" s="81"/>
      <c r="AI154" s="81"/>
      <c r="AJ154" s="81"/>
      <c r="AK154" s="81"/>
      <c r="AL154" s="81"/>
      <c r="AM154" s="81"/>
      <c r="AN154" s="81"/>
      <c r="AO154" s="81"/>
      <c r="AP154" s="81"/>
      <c r="AQ154" s="81"/>
      <c r="AR154" s="81"/>
      <c r="AS154" s="81"/>
      <c r="AT154" s="81"/>
      <c r="AU154" s="81"/>
      <c r="AV154" s="81"/>
      <c r="AW154" s="81"/>
      <c r="AX154" s="81"/>
      <c r="AY154" s="81"/>
      <c r="AZ154" s="81"/>
      <c r="BA154" s="81"/>
      <c r="BB154" s="81"/>
      <c r="BC154" s="81"/>
      <c r="BD154" s="81"/>
      <c r="BE154" s="81"/>
      <c r="BF154" s="81"/>
      <c r="BG154" s="81"/>
      <c r="BH154" s="81"/>
    </row>
    <row r="155" spans="1:60" x14ac:dyDescent="0.25">
      <c r="A155" s="81"/>
      <c r="B155" s="81"/>
      <c r="C155" s="81"/>
      <c r="D155" s="81"/>
      <c r="E155" s="81"/>
      <c r="F155" s="81"/>
      <c r="G155" s="81"/>
      <c r="H155" s="81"/>
      <c r="I155" s="81"/>
      <c r="J155" s="81"/>
      <c r="K155" s="81"/>
      <c r="L155" s="81"/>
      <c r="M155" s="81"/>
      <c r="N155" s="81"/>
      <c r="O155" s="81"/>
      <c r="P155" s="81"/>
      <c r="Q155" s="81"/>
      <c r="R155" s="81"/>
      <c r="S155" s="81"/>
      <c r="T155" s="81"/>
      <c r="U155" s="81"/>
      <c r="V155" s="81"/>
      <c r="W155" s="81"/>
      <c r="X155" s="81"/>
      <c r="Y155" s="81"/>
      <c r="Z155" s="81"/>
      <c r="AA155" s="81"/>
      <c r="AB155" s="81"/>
      <c r="AC155" s="81"/>
      <c r="AD155" s="81"/>
      <c r="AE155" s="81"/>
      <c r="AF155" s="81"/>
      <c r="AG155" s="81"/>
      <c r="AH155" s="81"/>
      <c r="AI155" s="81"/>
      <c r="AJ155" s="81"/>
      <c r="AK155" s="81"/>
      <c r="AL155" s="81"/>
      <c r="AM155" s="81"/>
      <c r="AN155" s="81"/>
      <c r="AO155" s="81"/>
      <c r="AP155" s="81"/>
      <c r="AQ155" s="81"/>
      <c r="AR155" s="81"/>
      <c r="AS155" s="81"/>
      <c r="AT155" s="81"/>
      <c r="AU155" s="81"/>
      <c r="AV155" s="81"/>
      <c r="AW155" s="81"/>
      <c r="AX155" s="81"/>
      <c r="AY155" s="81"/>
      <c r="AZ155" s="81"/>
      <c r="BA155" s="81"/>
      <c r="BB155" s="81"/>
      <c r="BC155" s="81"/>
      <c r="BD155" s="81"/>
      <c r="BE155" s="81"/>
      <c r="BF155" s="81"/>
      <c r="BG155" s="81"/>
      <c r="BH155" s="81"/>
    </row>
    <row r="156" spans="1:60" x14ac:dyDescent="0.25">
      <c r="A156" s="81"/>
      <c r="B156" s="81"/>
      <c r="C156" s="81"/>
      <c r="D156" s="81"/>
      <c r="E156" s="81"/>
      <c r="F156" s="81"/>
      <c r="G156" s="81"/>
      <c r="H156" s="81"/>
      <c r="I156" s="81"/>
      <c r="J156" s="81"/>
      <c r="K156" s="81"/>
      <c r="L156" s="81"/>
      <c r="M156" s="81"/>
      <c r="N156" s="81"/>
      <c r="O156" s="81"/>
      <c r="P156" s="81"/>
      <c r="Q156" s="81"/>
      <c r="R156" s="81"/>
      <c r="S156" s="81"/>
      <c r="T156" s="81"/>
      <c r="U156" s="81"/>
      <c r="V156" s="81"/>
      <c r="W156" s="81"/>
      <c r="X156" s="81"/>
      <c r="Y156" s="81"/>
      <c r="Z156" s="81"/>
      <c r="AA156" s="81"/>
      <c r="AB156" s="81"/>
      <c r="AC156" s="81"/>
      <c r="AD156" s="81"/>
      <c r="AE156" s="81"/>
      <c r="AF156" s="81"/>
      <c r="AG156" s="81"/>
      <c r="AH156" s="81"/>
      <c r="AI156" s="81"/>
      <c r="AJ156" s="81"/>
      <c r="AK156" s="81"/>
      <c r="AL156" s="81"/>
      <c r="AM156" s="81"/>
      <c r="AN156" s="81"/>
      <c r="AO156" s="81"/>
      <c r="AP156" s="81"/>
      <c r="AQ156" s="81"/>
      <c r="AR156" s="81"/>
      <c r="AS156" s="81"/>
      <c r="AT156" s="81"/>
      <c r="AU156" s="81"/>
      <c r="AV156" s="81"/>
      <c r="AW156" s="81"/>
      <c r="AX156" s="81"/>
      <c r="AY156" s="81"/>
      <c r="AZ156" s="81"/>
      <c r="BA156" s="81"/>
      <c r="BB156" s="81"/>
      <c r="BC156" s="81"/>
      <c r="BD156" s="81"/>
      <c r="BE156" s="81"/>
      <c r="BF156" s="81"/>
      <c r="BG156" s="81"/>
      <c r="BH156" s="81"/>
    </row>
    <row r="157" spans="1:60" x14ac:dyDescent="0.25">
      <c r="A157" s="81"/>
      <c r="B157" s="81"/>
      <c r="C157" s="81"/>
      <c r="D157" s="81"/>
      <c r="E157" s="81"/>
      <c r="F157" s="81"/>
      <c r="G157" s="81"/>
      <c r="H157" s="81"/>
      <c r="I157" s="81"/>
      <c r="J157" s="81"/>
      <c r="K157" s="81"/>
      <c r="L157" s="81"/>
      <c r="M157" s="81"/>
      <c r="N157" s="81"/>
      <c r="O157" s="81"/>
      <c r="P157" s="81"/>
      <c r="Q157" s="81"/>
      <c r="R157" s="81"/>
      <c r="S157" s="81"/>
      <c r="T157" s="81"/>
      <c r="U157" s="81"/>
      <c r="V157" s="81"/>
      <c r="W157" s="81"/>
      <c r="X157" s="81"/>
      <c r="Y157" s="81"/>
      <c r="Z157" s="81"/>
      <c r="AA157" s="81"/>
      <c r="AB157" s="81"/>
      <c r="AC157" s="81"/>
      <c r="AD157" s="81"/>
      <c r="AE157" s="81"/>
      <c r="AF157" s="81"/>
      <c r="AG157" s="81"/>
      <c r="AH157" s="81"/>
      <c r="AI157" s="81"/>
      <c r="AJ157" s="81"/>
      <c r="AK157" s="81"/>
      <c r="AL157" s="81"/>
      <c r="AM157" s="81"/>
      <c r="AN157" s="81"/>
      <c r="AO157" s="81"/>
      <c r="AP157" s="81"/>
      <c r="AQ157" s="81"/>
      <c r="AR157" s="81"/>
      <c r="AS157" s="81"/>
      <c r="AT157" s="81"/>
      <c r="AU157" s="81"/>
      <c r="AV157" s="81"/>
      <c r="AW157" s="81"/>
      <c r="AX157" s="81"/>
      <c r="AY157" s="81"/>
      <c r="AZ157" s="81"/>
      <c r="BA157" s="81"/>
      <c r="BB157" s="81"/>
      <c r="BC157" s="81"/>
      <c r="BD157" s="81"/>
      <c r="BE157" s="81"/>
      <c r="BF157" s="81"/>
      <c r="BG157" s="81"/>
      <c r="BH157" s="81"/>
    </row>
    <row r="158" spans="1:60" x14ac:dyDescent="0.25">
      <c r="A158" s="81"/>
      <c r="B158" s="81"/>
      <c r="C158" s="81"/>
      <c r="D158" s="81"/>
      <c r="E158" s="81"/>
      <c r="F158" s="81"/>
      <c r="G158" s="81"/>
      <c r="H158" s="81"/>
      <c r="I158" s="81"/>
      <c r="J158" s="81"/>
      <c r="K158" s="81"/>
      <c r="L158" s="81"/>
      <c r="M158" s="81"/>
      <c r="N158" s="81"/>
      <c r="O158" s="81"/>
      <c r="P158" s="81"/>
      <c r="Q158" s="81"/>
      <c r="R158" s="81"/>
      <c r="S158" s="81"/>
      <c r="T158" s="81"/>
      <c r="U158" s="81"/>
      <c r="V158" s="81"/>
      <c r="W158" s="81"/>
      <c r="X158" s="81"/>
      <c r="Y158" s="81"/>
      <c r="Z158" s="81"/>
      <c r="AA158" s="81"/>
      <c r="AB158" s="81"/>
      <c r="AC158" s="81"/>
      <c r="AD158" s="81"/>
      <c r="AE158" s="81"/>
      <c r="AF158" s="81"/>
      <c r="AG158" s="81"/>
      <c r="AH158" s="81"/>
      <c r="AI158" s="81"/>
      <c r="AJ158" s="81"/>
      <c r="AK158" s="81"/>
      <c r="AL158" s="81"/>
      <c r="AM158" s="81"/>
      <c r="AN158" s="81"/>
      <c r="AO158" s="81"/>
      <c r="AP158" s="81"/>
      <c r="AQ158" s="81"/>
      <c r="AR158" s="81"/>
      <c r="AS158" s="81"/>
      <c r="AT158" s="81"/>
      <c r="AU158" s="81"/>
      <c r="AV158" s="81"/>
      <c r="AW158" s="81"/>
      <c r="AX158" s="81"/>
      <c r="AY158" s="81"/>
      <c r="AZ158" s="81"/>
      <c r="BA158" s="81"/>
      <c r="BB158" s="81"/>
      <c r="BC158" s="81"/>
      <c r="BD158" s="81"/>
      <c r="BE158" s="81"/>
      <c r="BF158" s="81"/>
      <c r="BG158" s="81"/>
      <c r="BH158" s="81"/>
    </row>
    <row r="159" spans="1:60" x14ac:dyDescent="0.25">
      <c r="A159" s="81"/>
      <c r="B159" s="81"/>
      <c r="C159" s="81"/>
      <c r="D159" s="81"/>
      <c r="E159" s="81"/>
      <c r="F159" s="81"/>
      <c r="G159" s="81"/>
      <c r="H159" s="81"/>
      <c r="I159" s="81"/>
      <c r="J159" s="81"/>
      <c r="K159" s="81"/>
      <c r="L159" s="81"/>
      <c r="M159" s="81"/>
      <c r="N159" s="81"/>
      <c r="O159" s="81"/>
      <c r="P159" s="81"/>
      <c r="Q159" s="81"/>
      <c r="R159" s="81"/>
      <c r="S159" s="81"/>
      <c r="T159" s="81"/>
      <c r="U159" s="81"/>
      <c r="V159" s="81"/>
      <c r="W159" s="81"/>
      <c r="X159" s="81"/>
      <c r="Y159" s="81"/>
      <c r="Z159" s="81"/>
      <c r="AA159" s="81"/>
      <c r="AB159" s="81"/>
      <c r="AC159" s="81"/>
      <c r="AD159" s="81"/>
      <c r="AE159" s="81"/>
      <c r="AF159" s="81"/>
      <c r="AG159" s="81"/>
      <c r="AH159" s="81"/>
      <c r="AI159" s="81"/>
      <c r="AJ159" s="81"/>
      <c r="AK159" s="81"/>
      <c r="AL159" s="81"/>
      <c r="AM159" s="81"/>
      <c r="AN159" s="81"/>
      <c r="AO159" s="81"/>
      <c r="AP159" s="81"/>
      <c r="AQ159" s="81"/>
      <c r="AR159" s="81"/>
      <c r="AS159" s="81"/>
      <c r="AT159" s="81"/>
      <c r="AU159" s="81"/>
      <c r="AV159" s="81"/>
      <c r="AW159" s="81"/>
      <c r="AX159" s="81"/>
      <c r="AY159" s="81"/>
      <c r="AZ159" s="81"/>
      <c r="BA159" s="81"/>
      <c r="BB159" s="81"/>
      <c r="BC159" s="81"/>
      <c r="BD159" s="81"/>
      <c r="BE159" s="81"/>
      <c r="BF159" s="81"/>
      <c r="BG159" s="81"/>
      <c r="BH159" s="81"/>
    </row>
    <row r="160" spans="1:60" x14ac:dyDescent="0.25">
      <c r="A160" s="81"/>
      <c r="B160" s="81"/>
      <c r="C160" s="81"/>
      <c r="D160" s="81"/>
      <c r="E160" s="81"/>
      <c r="F160" s="81"/>
      <c r="G160" s="81"/>
      <c r="H160" s="81"/>
      <c r="I160" s="81"/>
      <c r="J160" s="81"/>
      <c r="K160" s="81"/>
      <c r="L160" s="81"/>
      <c r="M160" s="81"/>
      <c r="N160" s="81"/>
      <c r="O160" s="81"/>
      <c r="P160" s="81"/>
      <c r="Q160" s="81"/>
      <c r="R160" s="81"/>
      <c r="S160" s="81"/>
      <c r="T160" s="81"/>
      <c r="U160" s="81"/>
      <c r="V160" s="81"/>
      <c r="W160" s="81"/>
      <c r="X160" s="81"/>
      <c r="Y160" s="81"/>
      <c r="Z160" s="81"/>
      <c r="AA160" s="81"/>
      <c r="AB160" s="81"/>
      <c r="AC160" s="81"/>
      <c r="AD160" s="81"/>
      <c r="AE160" s="81"/>
      <c r="AF160" s="81"/>
      <c r="AG160" s="81"/>
      <c r="AH160" s="81"/>
      <c r="AI160" s="81"/>
      <c r="AJ160" s="81"/>
      <c r="AK160" s="81"/>
      <c r="AL160" s="81"/>
      <c r="AM160" s="81"/>
      <c r="AN160" s="81"/>
      <c r="AO160" s="81"/>
      <c r="AP160" s="81"/>
      <c r="AQ160" s="81"/>
      <c r="AR160" s="81"/>
      <c r="AS160" s="81"/>
      <c r="AT160" s="81"/>
      <c r="AU160" s="81"/>
      <c r="AV160" s="81"/>
      <c r="AW160" s="81"/>
      <c r="AX160" s="81"/>
      <c r="AY160" s="81"/>
      <c r="AZ160" s="81"/>
      <c r="BA160" s="81"/>
      <c r="BB160" s="81"/>
      <c r="BC160" s="81"/>
      <c r="BD160" s="81"/>
      <c r="BE160" s="81"/>
      <c r="BF160" s="81"/>
      <c r="BG160" s="81"/>
      <c r="BH160" s="81"/>
    </row>
    <row r="161" spans="1:60" x14ac:dyDescent="0.25">
      <c r="A161" s="81"/>
      <c r="B161" s="81"/>
      <c r="C161" s="81"/>
      <c r="D161" s="81"/>
      <c r="E161" s="81"/>
      <c r="F161" s="81"/>
      <c r="G161" s="81"/>
      <c r="H161" s="81"/>
      <c r="I161" s="81"/>
      <c r="J161" s="81"/>
      <c r="K161" s="81"/>
      <c r="L161" s="81"/>
      <c r="M161" s="81"/>
      <c r="N161" s="81"/>
      <c r="O161" s="81"/>
      <c r="P161" s="81"/>
      <c r="Q161" s="81"/>
      <c r="R161" s="81"/>
      <c r="S161" s="81"/>
      <c r="T161" s="81"/>
      <c r="U161" s="81"/>
      <c r="V161" s="81"/>
      <c r="W161" s="81"/>
      <c r="X161" s="81"/>
      <c r="Y161" s="81"/>
      <c r="Z161" s="81"/>
      <c r="AA161" s="81"/>
      <c r="AB161" s="81"/>
      <c r="AC161" s="81"/>
      <c r="AD161" s="81"/>
      <c r="AE161" s="81"/>
      <c r="AF161" s="81"/>
      <c r="AG161" s="81"/>
      <c r="AH161" s="81"/>
      <c r="AI161" s="81"/>
      <c r="AJ161" s="81"/>
      <c r="AK161" s="81"/>
      <c r="AL161" s="81"/>
      <c r="AM161" s="81"/>
      <c r="AN161" s="81"/>
      <c r="AO161" s="81"/>
      <c r="AP161" s="81"/>
      <c r="AQ161" s="81"/>
      <c r="AR161" s="81"/>
      <c r="AS161" s="81"/>
      <c r="AT161" s="81"/>
      <c r="AU161" s="81"/>
      <c r="AV161" s="81"/>
      <c r="AW161" s="81"/>
      <c r="AX161" s="81"/>
      <c r="AY161" s="81"/>
      <c r="AZ161" s="81"/>
      <c r="BA161" s="81"/>
      <c r="BB161" s="81"/>
      <c r="BC161" s="81"/>
      <c r="BD161" s="81"/>
      <c r="BE161" s="81"/>
      <c r="BF161" s="81"/>
      <c r="BG161" s="81"/>
      <c r="BH161" s="81"/>
    </row>
    <row r="162" spans="1:60" x14ac:dyDescent="0.25">
      <c r="A162" s="81"/>
      <c r="B162" s="81"/>
      <c r="C162" s="81"/>
      <c r="D162" s="81"/>
      <c r="E162" s="81"/>
      <c r="F162" s="81"/>
      <c r="G162" s="81"/>
      <c r="H162" s="81"/>
      <c r="I162" s="81"/>
      <c r="J162" s="81"/>
      <c r="K162" s="81"/>
      <c r="L162" s="81"/>
      <c r="M162" s="81"/>
      <c r="N162" s="81"/>
      <c r="O162" s="81"/>
      <c r="P162" s="81"/>
      <c r="Q162" s="81"/>
      <c r="R162" s="81"/>
      <c r="S162" s="81"/>
      <c r="T162" s="81"/>
      <c r="U162" s="81"/>
      <c r="V162" s="81"/>
      <c r="W162" s="81"/>
      <c r="X162" s="81"/>
      <c r="Y162" s="81"/>
      <c r="Z162" s="81"/>
      <c r="AA162" s="81"/>
      <c r="AB162" s="81"/>
      <c r="AC162" s="81"/>
      <c r="AD162" s="81"/>
      <c r="AE162" s="81"/>
      <c r="AF162" s="81"/>
      <c r="AG162" s="81"/>
      <c r="AH162" s="81"/>
      <c r="AI162" s="81"/>
      <c r="AJ162" s="81"/>
      <c r="AK162" s="81"/>
      <c r="AL162" s="81"/>
      <c r="AM162" s="81"/>
      <c r="AN162" s="81"/>
      <c r="AO162" s="81"/>
      <c r="AP162" s="81"/>
      <c r="AQ162" s="81"/>
      <c r="AR162" s="81"/>
      <c r="AS162" s="81"/>
      <c r="AT162" s="81"/>
      <c r="AU162" s="81"/>
      <c r="AV162" s="81"/>
      <c r="AW162" s="81"/>
      <c r="AX162" s="81"/>
      <c r="AY162" s="81"/>
      <c r="AZ162" s="81"/>
      <c r="BA162" s="81"/>
      <c r="BB162" s="81"/>
      <c r="BC162" s="81"/>
      <c r="BD162" s="81"/>
      <c r="BE162" s="81"/>
      <c r="BF162" s="81"/>
      <c r="BG162" s="81"/>
      <c r="BH162" s="81"/>
    </row>
    <row r="163" spans="1:60" x14ac:dyDescent="0.25">
      <c r="A163" s="81"/>
      <c r="B163" s="81"/>
      <c r="C163" s="81"/>
      <c r="D163" s="81"/>
      <c r="E163" s="81"/>
      <c r="F163" s="81"/>
      <c r="G163" s="81"/>
      <c r="H163" s="81"/>
      <c r="I163" s="81"/>
      <c r="J163" s="81"/>
      <c r="K163" s="81"/>
      <c r="L163" s="81"/>
      <c r="M163" s="81"/>
      <c r="N163" s="81"/>
      <c r="O163" s="81"/>
      <c r="P163" s="81"/>
      <c r="Q163" s="81"/>
      <c r="R163" s="81"/>
      <c r="S163" s="81"/>
      <c r="T163" s="81"/>
      <c r="U163" s="81"/>
      <c r="V163" s="81"/>
      <c r="W163" s="81"/>
      <c r="X163" s="81"/>
      <c r="Y163" s="81"/>
      <c r="Z163" s="81"/>
      <c r="AA163" s="81"/>
      <c r="AB163" s="81"/>
      <c r="AC163" s="81"/>
      <c r="AD163" s="81"/>
      <c r="AE163" s="81"/>
      <c r="AF163" s="81"/>
      <c r="AG163" s="81"/>
      <c r="AH163" s="81"/>
      <c r="AI163" s="81"/>
      <c r="AJ163" s="81"/>
      <c r="AK163" s="81"/>
      <c r="AL163" s="81"/>
      <c r="AM163" s="81"/>
      <c r="AN163" s="81"/>
      <c r="AO163" s="81"/>
      <c r="AP163" s="81"/>
      <c r="AQ163" s="81"/>
      <c r="AR163" s="81"/>
      <c r="AS163" s="81"/>
      <c r="AT163" s="81"/>
      <c r="AU163" s="81"/>
      <c r="AV163" s="81"/>
      <c r="AW163" s="81"/>
      <c r="AX163" s="81"/>
      <c r="AY163" s="81"/>
      <c r="AZ163" s="81"/>
      <c r="BA163" s="81"/>
      <c r="BB163" s="81"/>
      <c r="BC163" s="81"/>
      <c r="BD163" s="81"/>
      <c r="BE163" s="81"/>
      <c r="BF163" s="81"/>
      <c r="BG163" s="81"/>
      <c r="BH163" s="81"/>
    </row>
    <row r="164" spans="1:60" x14ac:dyDescent="0.25">
      <c r="A164" s="81"/>
      <c r="B164" s="81"/>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81"/>
      <c r="BA164" s="81"/>
      <c r="BB164" s="81"/>
      <c r="BC164" s="81"/>
      <c r="BD164" s="81"/>
      <c r="BE164" s="81"/>
      <c r="BF164" s="81"/>
      <c r="BG164" s="81"/>
      <c r="BH164" s="81"/>
    </row>
    <row r="165" spans="1:60" x14ac:dyDescent="0.25">
      <c r="A165" s="81"/>
      <c r="B165" s="81"/>
      <c r="C165" s="81"/>
      <c r="D165" s="81"/>
      <c r="E165" s="81"/>
      <c r="F165" s="81"/>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81"/>
      <c r="BA165" s="81"/>
      <c r="BB165" s="81"/>
      <c r="BC165" s="81"/>
      <c r="BD165" s="81"/>
      <c r="BE165" s="81"/>
      <c r="BF165" s="81"/>
      <c r="BG165" s="81"/>
      <c r="BH165" s="81"/>
    </row>
    <row r="166" spans="1:60" x14ac:dyDescent="0.25">
      <c r="A166" s="81"/>
      <c r="B166" s="81"/>
      <c r="C166" s="81"/>
      <c r="D166" s="81"/>
      <c r="E166" s="81"/>
      <c r="F166" s="81"/>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81"/>
      <c r="BA166" s="81"/>
      <c r="BB166" s="81"/>
      <c r="BC166" s="81"/>
      <c r="BD166" s="81"/>
      <c r="BE166" s="81"/>
      <c r="BF166" s="81"/>
      <c r="BG166" s="81"/>
      <c r="BH166" s="81"/>
    </row>
    <row r="167" spans="1:60" x14ac:dyDescent="0.25">
      <c r="A167" s="81"/>
      <c r="B167" s="81"/>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row>
    <row r="168" spans="1:60" x14ac:dyDescent="0.25">
      <c r="A168" s="81"/>
      <c r="B168" s="81"/>
      <c r="C168" s="81"/>
      <c r="D168" s="81"/>
      <c r="E168" s="81"/>
      <c r="F168" s="81"/>
      <c r="G168" s="81"/>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81"/>
      <c r="BA168" s="81"/>
      <c r="BB168" s="81"/>
      <c r="BC168" s="81"/>
      <c r="BD168" s="81"/>
      <c r="BE168" s="81"/>
      <c r="BF168" s="81"/>
      <c r="BG168" s="81"/>
      <c r="BH168" s="81"/>
    </row>
    <row r="169" spans="1:60" x14ac:dyDescent="0.25">
      <c r="A169" s="81"/>
      <c r="B169" s="81"/>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81"/>
      <c r="BA169" s="81"/>
      <c r="BB169" s="81"/>
      <c r="BC169" s="81"/>
      <c r="BD169" s="81"/>
      <c r="BE169" s="81"/>
      <c r="BF169" s="81"/>
      <c r="BG169" s="81"/>
      <c r="BH169" s="81"/>
    </row>
    <row r="170" spans="1:60" x14ac:dyDescent="0.25">
      <c r="A170" s="81"/>
      <c r="B170" s="81"/>
      <c r="C170" s="81"/>
      <c r="D170" s="81"/>
      <c r="E170" s="81"/>
      <c r="F170" s="81"/>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81"/>
      <c r="BA170" s="81"/>
      <c r="BB170" s="81"/>
      <c r="BC170" s="81"/>
      <c r="BD170" s="81"/>
      <c r="BE170" s="81"/>
      <c r="BF170" s="81"/>
      <c r="BG170" s="81"/>
      <c r="BH170" s="81"/>
    </row>
    <row r="171" spans="1:60" x14ac:dyDescent="0.25">
      <c r="A171" s="81"/>
      <c r="B171" s="81"/>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81"/>
      <c r="BA171" s="81"/>
      <c r="BB171" s="81"/>
      <c r="BC171" s="81"/>
      <c r="BD171" s="81"/>
      <c r="BE171" s="81"/>
      <c r="BF171" s="81"/>
      <c r="BG171" s="81"/>
      <c r="BH171" s="81"/>
    </row>
    <row r="172" spans="1:60" x14ac:dyDescent="0.25">
      <c r="A172" s="81"/>
      <c r="B172" s="81"/>
      <c r="C172" s="81"/>
      <c r="D172" s="81"/>
      <c r="E172" s="81"/>
      <c r="F172" s="81"/>
      <c r="G172" s="81"/>
      <c r="H172" s="81"/>
      <c r="I172" s="81"/>
      <c r="J172" s="81"/>
      <c r="K172" s="81"/>
      <c r="L172" s="81"/>
      <c r="M172" s="81"/>
      <c r="N172" s="81"/>
      <c r="O172" s="81"/>
      <c r="P172" s="81"/>
      <c r="Q172" s="81"/>
      <c r="R172" s="81"/>
      <c r="S172" s="81"/>
      <c r="T172" s="81"/>
      <c r="U172" s="81"/>
      <c r="V172" s="81"/>
      <c r="W172" s="81"/>
      <c r="X172" s="81"/>
      <c r="Y172" s="81"/>
      <c r="Z172" s="81"/>
      <c r="AA172" s="81"/>
      <c r="AB172" s="81"/>
      <c r="AC172" s="81"/>
      <c r="AD172" s="81"/>
      <c r="AE172" s="81"/>
      <c r="AF172" s="81"/>
      <c r="AG172" s="81"/>
      <c r="AH172" s="81"/>
      <c r="AI172" s="81"/>
      <c r="AJ172" s="81"/>
      <c r="AK172" s="81"/>
      <c r="AL172" s="81"/>
      <c r="AM172" s="81"/>
      <c r="AN172" s="81"/>
      <c r="AO172" s="81"/>
      <c r="AP172" s="81"/>
      <c r="AQ172" s="81"/>
      <c r="AR172" s="81"/>
      <c r="AS172" s="81"/>
      <c r="AT172" s="81"/>
      <c r="AU172" s="81"/>
      <c r="AV172" s="81"/>
      <c r="AW172" s="81"/>
      <c r="AX172" s="81"/>
      <c r="AY172" s="81"/>
      <c r="AZ172" s="81"/>
      <c r="BA172" s="81"/>
      <c r="BB172" s="81"/>
      <c r="BC172" s="81"/>
      <c r="BD172" s="81"/>
      <c r="BE172" s="81"/>
      <c r="BF172" s="81"/>
      <c r="BG172" s="81"/>
      <c r="BH172" s="81"/>
    </row>
    <row r="173" spans="1:60" x14ac:dyDescent="0.25">
      <c r="A173" s="81"/>
      <c r="B173" s="81"/>
      <c r="C173" s="81"/>
      <c r="D173" s="81"/>
      <c r="E173" s="81"/>
      <c r="F173" s="81"/>
      <c r="G173" s="81"/>
      <c r="H173" s="81"/>
      <c r="I173" s="81"/>
      <c r="J173" s="81"/>
      <c r="K173" s="81"/>
      <c r="L173" s="81"/>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row>
    <row r="174" spans="1:60" x14ac:dyDescent="0.25">
      <c r="A174" s="81"/>
      <c r="B174" s="81"/>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row>
    <row r="175" spans="1:60" x14ac:dyDescent="0.25">
      <c r="A175" s="81"/>
      <c r="B175" s="81"/>
      <c r="C175" s="81"/>
      <c r="D175" s="81"/>
      <c r="E175" s="81"/>
      <c r="F175" s="81"/>
      <c r="G175" s="81"/>
      <c r="H175" s="81"/>
      <c r="I175" s="81"/>
      <c r="J175" s="81"/>
      <c r="K175" s="81"/>
      <c r="L175" s="81"/>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row>
    <row r="176" spans="1:60" x14ac:dyDescent="0.25">
      <c r="A176" s="81"/>
      <c r="B176" s="81"/>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row>
    <row r="177" spans="1:60" x14ac:dyDescent="0.25">
      <c r="A177" s="81"/>
      <c r="B177" s="81"/>
      <c r="C177" s="81"/>
      <c r="D177" s="81"/>
      <c r="E177" s="81"/>
      <c r="F177" s="81"/>
      <c r="G177" s="81"/>
      <c r="H177" s="81"/>
      <c r="I177" s="81"/>
      <c r="J177" s="81"/>
      <c r="K177" s="81"/>
      <c r="L177" s="81"/>
      <c r="M177" s="81"/>
      <c r="N177" s="81"/>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row>
    <row r="178" spans="1:60" x14ac:dyDescent="0.25">
      <c r="A178" s="81"/>
      <c r="B178" s="81"/>
      <c r="C178" s="81"/>
      <c r="D178" s="81"/>
      <c r="E178" s="81"/>
      <c r="F178" s="81"/>
      <c r="G178" s="81"/>
      <c r="H178" s="81"/>
      <c r="I178" s="81"/>
      <c r="J178" s="81"/>
      <c r="K178" s="81"/>
      <c r="L178" s="81"/>
      <c r="M178" s="81"/>
      <c r="N178" s="81"/>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row>
    <row r="179" spans="1:60" x14ac:dyDescent="0.25">
      <c r="A179" s="81"/>
      <c r="B179" s="81"/>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row>
    <row r="180" spans="1:60" x14ac:dyDescent="0.25">
      <c r="A180" s="81"/>
      <c r="B180" s="81"/>
      <c r="C180" s="81"/>
      <c r="D180" s="81"/>
      <c r="E180" s="81"/>
      <c r="F180" s="81"/>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row>
    <row r="181" spans="1:60" x14ac:dyDescent="0.25">
      <c r="A181" s="81"/>
      <c r="B181" s="81"/>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row>
    <row r="182" spans="1:60" x14ac:dyDescent="0.25">
      <c r="A182" s="81"/>
      <c r="B182" s="81"/>
      <c r="C182" s="81"/>
      <c r="D182" s="81"/>
      <c r="E182" s="81"/>
      <c r="F182" s="81"/>
      <c r="G182" s="81"/>
      <c r="H182" s="81"/>
      <c r="I182" s="81"/>
      <c r="J182" s="81"/>
      <c r="K182" s="81"/>
      <c r="L182" s="81"/>
      <c r="M182" s="81"/>
      <c r="N182" s="81"/>
      <c r="O182" s="81"/>
      <c r="P182" s="81"/>
      <c r="Q182" s="81"/>
      <c r="R182" s="81"/>
      <c r="S182" s="81"/>
      <c r="T182" s="81"/>
      <c r="U182" s="81"/>
      <c r="V182" s="81"/>
      <c r="W182" s="81"/>
      <c r="X182" s="81"/>
      <c r="Y182" s="81"/>
      <c r="Z182" s="81"/>
      <c r="AA182" s="81"/>
      <c r="AB182" s="81"/>
      <c r="AC182" s="81"/>
      <c r="AD182" s="81"/>
      <c r="AE182" s="81"/>
      <c r="AF182" s="81"/>
      <c r="AG182" s="81"/>
      <c r="AH182" s="81"/>
      <c r="AI182" s="81"/>
      <c r="AJ182" s="81"/>
      <c r="AK182" s="81"/>
      <c r="AL182" s="81"/>
      <c r="AM182" s="81"/>
      <c r="AN182" s="81"/>
      <c r="AO182" s="81"/>
      <c r="AP182" s="81"/>
      <c r="AQ182" s="81"/>
      <c r="AR182" s="81"/>
      <c r="AS182" s="81"/>
      <c r="AT182" s="81"/>
      <c r="AU182" s="81"/>
      <c r="AV182" s="81"/>
      <c r="AW182" s="81"/>
      <c r="AX182" s="81"/>
      <c r="AY182" s="81"/>
      <c r="AZ182" s="81"/>
      <c r="BA182" s="81"/>
      <c r="BB182" s="81"/>
      <c r="BC182" s="81"/>
      <c r="BD182" s="81"/>
      <c r="BE182" s="81"/>
      <c r="BF182" s="81"/>
      <c r="BG182" s="81"/>
      <c r="BH182" s="81"/>
    </row>
    <row r="183" spans="1:60" x14ac:dyDescent="0.25">
      <c r="A183" s="81"/>
      <c r="B183" s="81"/>
      <c r="C183" s="81"/>
      <c r="D183" s="81"/>
      <c r="E183" s="81"/>
      <c r="F183" s="81"/>
      <c r="G183" s="81"/>
      <c r="H183" s="81"/>
      <c r="I183" s="81"/>
      <c r="J183" s="81"/>
      <c r="K183" s="81"/>
      <c r="L183" s="81"/>
      <c r="M183" s="81"/>
      <c r="N183" s="81"/>
      <c r="O183" s="81"/>
      <c r="P183" s="81"/>
      <c r="Q183" s="81"/>
      <c r="R183" s="81"/>
      <c r="S183" s="81"/>
      <c r="T183" s="81"/>
      <c r="U183" s="81"/>
      <c r="V183" s="81"/>
      <c r="W183" s="81"/>
      <c r="X183" s="81"/>
      <c r="Y183" s="81"/>
      <c r="Z183" s="81"/>
      <c r="AA183" s="81"/>
      <c r="AB183" s="81"/>
      <c r="AC183" s="81"/>
      <c r="AD183" s="81"/>
      <c r="AE183" s="81"/>
      <c r="AF183" s="81"/>
      <c r="AG183" s="81"/>
      <c r="AH183" s="81"/>
      <c r="AI183" s="81"/>
      <c r="AJ183" s="81"/>
      <c r="AK183" s="81"/>
      <c r="AL183" s="81"/>
      <c r="AM183" s="81"/>
      <c r="AN183" s="81"/>
      <c r="AO183" s="81"/>
      <c r="AP183" s="81"/>
      <c r="AQ183" s="81"/>
      <c r="AR183" s="81"/>
      <c r="AS183" s="81"/>
      <c r="AT183" s="81"/>
      <c r="AU183" s="81"/>
      <c r="AV183" s="81"/>
      <c r="AW183" s="81"/>
      <c r="AX183" s="81"/>
      <c r="AY183" s="81"/>
      <c r="AZ183" s="81"/>
      <c r="BA183" s="81"/>
      <c r="BB183" s="81"/>
      <c r="BC183" s="81"/>
      <c r="BD183" s="81"/>
      <c r="BE183" s="81"/>
      <c r="BF183" s="81"/>
      <c r="BG183" s="81"/>
      <c r="BH183" s="81"/>
    </row>
    <row r="184" spans="1:60" x14ac:dyDescent="0.25">
      <c r="A184" s="81"/>
      <c r="B184" s="81"/>
      <c r="C184" s="81"/>
      <c r="D184" s="81"/>
      <c r="E184" s="81"/>
      <c r="F184" s="81"/>
      <c r="G184" s="81"/>
      <c r="H184" s="81"/>
      <c r="I184" s="81"/>
      <c r="J184" s="81"/>
      <c r="K184" s="81"/>
      <c r="L184" s="81"/>
      <c r="M184" s="81"/>
      <c r="N184" s="81"/>
      <c r="O184" s="81"/>
      <c r="P184" s="81"/>
      <c r="Q184" s="81"/>
      <c r="R184" s="81"/>
      <c r="S184" s="81"/>
      <c r="T184" s="81"/>
      <c r="U184" s="81"/>
      <c r="V184" s="81"/>
      <c r="W184" s="81"/>
      <c r="X184" s="81"/>
      <c r="Y184" s="81"/>
      <c r="Z184" s="81"/>
      <c r="AA184" s="81"/>
      <c r="AB184" s="81"/>
      <c r="AC184" s="81"/>
      <c r="AD184" s="81"/>
      <c r="AE184" s="81"/>
      <c r="AF184" s="81"/>
      <c r="AG184" s="81"/>
      <c r="AH184" s="81"/>
      <c r="AI184" s="81"/>
      <c r="AJ184" s="81"/>
      <c r="AK184" s="81"/>
      <c r="AL184" s="81"/>
      <c r="AM184" s="81"/>
      <c r="AN184" s="81"/>
      <c r="AO184" s="81"/>
      <c r="AP184" s="81"/>
      <c r="AQ184" s="81"/>
      <c r="AR184" s="81"/>
      <c r="AS184" s="81"/>
      <c r="AT184" s="81"/>
      <c r="AU184" s="81"/>
      <c r="AV184" s="81"/>
      <c r="AW184" s="81"/>
      <c r="AX184" s="81"/>
      <c r="AY184" s="81"/>
      <c r="AZ184" s="81"/>
      <c r="BA184" s="81"/>
      <c r="BB184" s="81"/>
      <c r="BC184" s="81"/>
      <c r="BD184" s="81"/>
      <c r="BE184" s="81"/>
      <c r="BF184" s="81"/>
      <c r="BG184" s="81"/>
      <c r="BH184" s="81"/>
    </row>
    <row r="185" spans="1:60" x14ac:dyDescent="0.25">
      <c r="A185" s="81"/>
      <c r="B185" s="81"/>
      <c r="C185" s="81"/>
      <c r="D185" s="81"/>
      <c r="E185" s="81"/>
      <c r="F185" s="81"/>
      <c r="G185" s="81"/>
      <c r="H185" s="81"/>
      <c r="I185" s="81"/>
      <c r="J185" s="81"/>
      <c r="K185" s="81"/>
      <c r="L185" s="81"/>
      <c r="M185" s="81"/>
      <c r="N185" s="81"/>
      <c r="O185" s="81"/>
      <c r="P185" s="81"/>
      <c r="Q185" s="81"/>
      <c r="R185" s="81"/>
      <c r="S185" s="81"/>
      <c r="T185" s="81"/>
      <c r="U185" s="81"/>
      <c r="V185" s="81"/>
      <c r="W185" s="81"/>
      <c r="X185" s="81"/>
      <c r="Y185" s="81"/>
      <c r="Z185" s="81"/>
      <c r="AA185" s="81"/>
      <c r="AB185" s="81"/>
      <c r="AC185" s="81"/>
      <c r="AD185" s="81"/>
      <c r="AE185" s="81"/>
      <c r="AF185" s="81"/>
      <c r="AG185" s="81"/>
      <c r="AH185" s="81"/>
      <c r="AI185" s="81"/>
      <c r="AJ185" s="81"/>
      <c r="AK185" s="81"/>
      <c r="AL185" s="81"/>
      <c r="AM185" s="81"/>
      <c r="AN185" s="81"/>
      <c r="AO185" s="81"/>
      <c r="AP185" s="81"/>
      <c r="AQ185" s="81"/>
      <c r="AR185" s="81"/>
      <c r="AS185" s="81"/>
      <c r="AT185" s="81"/>
      <c r="AU185" s="81"/>
      <c r="AV185" s="81"/>
      <c r="AW185" s="81"/>
      <c r="AX185" s="81"/>
      <c r="AY185" s="81"/>
      <c r="AZ185" s="81"/>
      <c r="BA185" s="81"/>
      <c r="BB185" s="81"/>
      <c r="BC185" s="81"/>
      <c r="BD185" s="81"/>
      <c r="BE185" s="81"/>
      <c r="BF185" s="81"/>
      <c r="BG185" s="81"/>
      <c r="BH185" s="81"/>
    </row>
    <row r="186" spans="1:60" x14ac:dyDescent="0.25">
      <c r="A186" s="81"/>
      <c r="B186" s="81"/>
      <c r="C186" s="81"/>
      <c r="D186" s="81"/>
      <c r="E186" s="81"/>
      <c r="F186" s="81"/>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81"/>
      <c r="BA186" s="81"/>
      <c r="BB186" s="81"/>
      <c r="BC186" s="81"/>
      <c r="BD186" s="81"/>
      <c r="BE186" s="81"/>
      <c r="BF186" s="81"/>
      <c r="BG186" s="81"/>
      <c r="BH186" s="81"/>
    </row>
    <row r="187" spans="1:60" x14ac:dyDescent="0.25">
      <c r="A187" s="81"/>
      <c r="B187" s="81"/>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81"/>
      <c r="BA187" s="81"/>
      <c r="BB187" s="81"/>
      <c r="BC187" s="81"/>
      <c r="BD187" s="81"/>
      <c r="BE187" s="81"/>
      <c r="BF187" s="81"/>
      <c r="BG187" s="81"/>
      <c r="BH187" s="81"/>
    </row>
    <row r="188" spans="1:60" x14ac:dyDescent="0.25">
      <c r="A188" s="81"/>
      <c r="B188" s="81"/>
      <c r="C188" s="81"/>
      <c r="D188" s="81"/>
      <c r="E188" s="81"/>
      <c r="F188" s="81"/>
      <c r="G188" s="81"/>
      <c r="H188" s="81"/>
      <c r="I188" s="81"/>
      <c r="J188" s="81"/>
      <c r="K188" s="81"/>
      <c r="L188" s="81"/>
      <c r="M188" s="81"/>
      <c r="N188" s="81"/>
      <c r="O188" s="81"/>
      <c r="P188" s="81"/>
      <c r="Q188" s="81"/>
      <c r="R188" s="81"/>
      <c r="S188" s="81"/>
      <c r="T188" s="81"/>
      <c r="U188" s="81"/>
      <c r="V188" s="81"/>
      <c r="W188" s="81"/>
      <c r="X188" s="81"/>
      <c r="Y188" s="81"/>
      <c r="Z188" s="81"/>
      <c r="AA188" s="81"/>
      <c r="AB188" s="81"/>
      <c r="AC188" s="81"/>
      <c r="AD188" s="81"/>
      <c r="AE188" s="81"/>
      <c r="AF188" s="81"/>
      <c r="AG188" s="81"/>
      <c r="AH188" s="81"/>
      <c r="AI188" s="81"/>
      <c r="AJ188" s="81"/>
      <c r="AK188" s="81"/>
      <c r="AL188" s="81"/>
      <c r="AM188" s="81"/>
      <c r="AN188" s="81"/>
      <c r="AO188" s="81"/>
      <c r="AP188" s="81"/>
      <c r="AQ188" s="81"/>
      <c r="AR188" s="81"/>
      <c r="AS188" s="81"/>
      <c r="AT188" s="81"/>
      <c r="AU188" s="81"/>
      <c r="AV188" s="81"/>
      <c r="AW188" s="81"/>
      <c r="AX188" s="81"/>
      <c r="AY188" s="81"/>
      <c r="AZ188" s="81"/>
      <c r="BA188" s="81"/>
      <c r="BB188" s="81"/>
      <c r="BC188" s="81"/>
      <c r="BD188" s="81"/>
      <c r="BE188" s="81"/>
      <c r="BF188" s="81"/>
      <c r="BG188" s="81"/>
      <c r="BH188" s="81"/>
    </row>
    <row r="189" spans="1:60" x14ac:dyDescent="0.25">
      <c r="A189" s="81"/>
      <c r="B189" s="81"/>
      <c r="C189" s="81"/>
      <c r="D189" s="81"/>
      <c r="E189" s="81"/>
      <c r="F189" s="81"/>
      <c r="G189" s="81"/>
      <c r="H189" s="81"/>
      <c r="I189" s="81"/>
      <c r="J189" s="81"/>
      <c r="K189" s="81"/>
      <c r="L189" s="81"/>
      <c r="M189" s="81"/>
      <c r="N189" s="81"/>
      <c r="O189" s="81"/>
      <c r="P189" s="81"/>
      <c r="Q189" s="81"/>
      <c r="R189" s="81"/>
      <c r="S189" s="81"/>
      <c r="T189" s="81"/>
      <c r="U189" s="81"/>
      <c r="V189" s="81"/>
      <c r="W189" s="81"/>
      <c r="X189" s="81"/>
      <c r="Y189" s="81"/>
      <c r="Z189" s="81"/>
      <c r="AA189" s="81"/>
      <c r="AB189" s="81"/>
      <c r="AC189" s="81"/>
      <c r="AD189" s="81"/>
      <c r="AE189" s="81"/>
      <c r="AF189" s="81"/>
      <c r="AG189" s="81"/>
      <c r="AH189" s="81"/>
      <c r="AI189" s="81"/>
      <c r="AJ189" s="81"/>
      <c r="AK189" s="81"/>
      <c r="AL189" s="81"/>
      <c r="AM189" s="81"/>
      <c r="AN189" s="81"/>
      <c r="AO189" s="81"/>
      <c r="AP189" s="81"/>
      <c r="AQ189" s="81"/>
      <c r="AR189" s="81"/>
      <c r="AS189" s="81"/>
      <c r="AT189" s="81"/>
      <c r="AU189" s="81"/>
      <c r="AV189" s="81"/>
      <c r="AW189" s="81"/>
      <c r="AX189" s="81"/>
      <c r="AY189" s="81"/>
      <c r="AZ189" s="81"/>
      <c r="BA189" s="81"/>
      <c r="BB189" s="81"/>
      <c r="BC189" s="81"/>
      <c r="BD189" s="81"/>
      <c r="BE189" s="81"/>
      <c r="BF189" s="81"/>
      <c r="BG189" s="81"/>
      <c r="BH189" s="81"/>
    </row>
    <row r="190" spans="1:60" x14ac:dyDescent="0.25">
      <c r="A190" s="81"/>
      <c r="B190" s="81"/>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1"/>
      <c r="AB190" s="81"/>
      <c r="AC190" s="81"/>
      <c r="AD190" s="81"/>
      <c r="AE190" s="81"/>
      <c r="AF190" s="81"/>
      <c r="AG190" s="81"/>
      <c r="AH190" s="81"/>
      <c r="AI190" s="81"/>
      <c r="AJ190" s="81"/>
      <c r="AK190" s="81"/>
      <c r="AL190" s="81"/>
      <c r="AM190" s="81"/>
      <c r="AN190" s="81"/>
      <c r="AO190" s="81"/>
      <c r="AP190" s="81"/>
      <c r="AQ190" s="81"/>
      <c r="AR190" s="81"/>
      <c r="AS190" s="81"/>
      <c r="AT190" s="81"/>
      <c r="AU190" s="81"/>
      <c r="AV190" s="81"/>
      <c r="AW190" s="81"/>
      <c r="AX190" s="81"/>
      <c r="AY190" s="81"/>
      <c r="AZ190" s="81"/>
      <c r="BA190" s="81"/>
      <c r="BB190" s="81"/>
      <c r="BC190" s="81"/>
      <c r="BD190" s="81"/>
      <c r="BE190" s="81"/>
      <c r="BF190" s="81"/>
      <c r="BG190" s="81"/>
      <c r="BH190" s="81"/>
    </row>
    <row r="191" spans="1:60" x14ac:dyDescent="0.25">
      <c r="A191" s="81"/>
      <c r="J191" s="81"/>
      <c r="K191" s="81"/>
      <c r="L191" s="81"/>
      <c r="M191" s="81"/>
      <c r="N191" s="81"/>
      <c r="O191" s="81"/>
      <c r="P191" s="81"/>
      <c r="Q191" s="81"/>
      <c r="R191" s="81"/>
      <c r="S191" s="81"/>
      <c r="T191" s="81"/>
      <c r="U191" s="81"/>
      <c r="V191" s="81"/>
      <c r="W191" s="81"/>
      <c r="X191" s="81"/>
      <c r="Y191" s="81"/>
      <c r="Z191" s="81"/>
      <c r="AA191" s="81"/>
      <c r="AB191" s="81"/>
      <c r="AC191" s="81"/>
      <c r="AD191" s="81"/>
      <c r="AE191" s="81"/>
      <c r="AF191" s="81"/>
      <c r="AG191" s="81"/>
      <c r="AH191" s="81"/>
      <c r="AI191" s="81"/>
      <c r="AJ191" s="81"/>
      <c r="AK191" s="81"/>
      <c r="AL191" s="81"/>
      <c r="AM191" s="81"/>
      <c r="AN191" s="81"/>
      <c r="AO191" s="81"/>
      <c r="AP191" s="81"/>
      <c r="AQ191" s="81"/>
      <c r="AR191" s="81"/>
      <c r="AS191" s="81"/>
      <c r="AT191" s="81"/>
      <c r="AU191" s="81"/>
      <c r="AV191" s="81"/>
      <c r="AW191" s="81"/>
      <c r="AX191" s="81"/>
      <c r="AY191" s="81"/>
      <c r="AZ191" s="81"/>
      <c r="BA191" s="81"/>
      <c r="BB191" s="81"/>
      <c r="BC191" s="81"/>
      <c r="BD191" s="81"/>
      <c r="BE191" s="81"/>
      <c r="BF191" s="81"/>
      <c r="BG191" s="81"/>
      <c r="BH191" s="81"/>
    </row>
    <row r="192" spans="1:60" x14ac:dyDescent="0.25">
      <c r="A192" s="81"/>
      <c r="J192" s="81"/>
      <c r="K192" s="81"/>
      <c r="L192" s="81"/>
      <c r="M192" s="81"/>
      <c r="N192" s="81"/>
      <c r="O192" s="81"/>
      <c r="P192" s="81"/>
      <c r="Q192" s="81"/>
      <c r="R192" s="81"/>
      <c r="S192" s="81"/>
      <c r="T192" s="81"/>
      <c r="U192" s="81"/>
      <c r="V192" s="81"/>
      <c r="W192" s="81"/>
      <c r="X192" s="81"/>
      <c r="Y192" s="81"/>
      <c r="Z192" s="81"/>
      <c r="AA192" s="81"/>
      <c r="AB192" s="81"/>
      <c r="AC192" s="81"/>
      <c r="AD192" s="81"/>
      <c r="AE192" s="81"/>
      <c r="AF192" s="81"/>
      <c r="AG192" s="81"/>
      <c r="AH192" s="81"/>
      <c r="AI192" s="81"/>
      <c r="AJ192" s="81"/>
      <c r="AK192" s="81"/>
      <c r="AL192" s="81"/>
      <c r="AM192" s="81"/>
      <c r="AN192" s="81"/>
      <c r="AO192" s="81"/>
      <c r="AP192" s="81"/>
      <c r="AQ192" s="81"/>
      <c r="AR192" s="81"/>
      <c r="AS192" s="81"/>
      <c r="AT192" s="81"/>
      <c r="AU192" s="81"/>
      <c r="AV192" s="81"/>
      <c r="AW192" s="81"/>
      <c r="AX192" s="81"/>
      <c r="AY192" s="81"/>
      <c r="AZ192" s="81"/>
      <c r="BA192" s="81"/>
      <c r="BB192" s="81"/>
      <c r="BC192" s="81"/>
      <c r="BD192" s="81"/>
      <c r="BE192" s="81"/>
      <c r="BF192" s="81"/>
      <c r="BG192" s="81"/>
      <c r="BH192" s="81"/>
    </row>
    <row r="193" spans="1:60" x14ac:dyDescent="0.25">
      <c r="A193" s="81"/>
      <c r="J193" s="81"/>
      <c r="K193" s="81"/>
      <c r="L193" s="81"/>
      <c r="M193" s="81"/>
      <c r="N193" s="81"/>
      <c r="O193" s="81"/>
      <c r="P193" s="81"/>
      <c r="Q193" s="81"/>
      <c r="R193" s="81"/>
      <c r="S193" s="81"/>
      <c r="T193" s="81"/>
      <c r="U193" s="81"/>
      <c r="V193" s="81"/>
      <c r="W193" s="81"/>
      <c r="X193" s="81"/>
      <c r="Y193" s="81"/>
      <c r="Z193" s="81"/>
      <c r="AA193" s="81"/>
      <c r="AB193" s="81"/>
      <c r="AC193" s="81"/>
      <c r="AD193" s="81"/>
      <c r="AE193" s="81"/>
      <c r="AF193" s="81"/>
      <c r="AG193" s="81"/>
      <c r="AH193" s="81"/>
      <c r="AI193" s="81"/>
      <c r="AJ193" s="81"/>
      <c r="AK193" s="81"/>
      <c r="AL193" s="81"/>
      <c r="AM193" s="81"/>
      <c r="AN193" s="81"/>
      <c r="AO193" s="81"/>
      <c r="AP193" s="81"/>
      <c r="AQ193" s="81"/>
      <c r="AR193" s="81"/>
      <c r="AS193" s="81"/>
      <c r="AT193" s="81"/>
      <c r="AU193" s="81"/>
      <c r="AV193" s="81"/>
      <c r="AW193" s="81"/>
      <c r="AX193" s="81"/>
      <c r="AY193" s="81"/>
      <c r="AZ193" s="81"/>
      <c r="BA193" s="81"/>
      <c r="BB193" s="81"/>
      <c r="BC193" s="81"/>
      <c r="BD193" s="81"/>
      <c r="BE193" s="81"/>
      <c r="BF193" s="81"/>
      <c r="BG193" s="81"/>
      <c r="BH193" s="81"/>
    </row>
    <row r="194" spans="1:60" x14ac:dyDescent="0.25">
      <c r="A194" s="81"/>
      <c r="J194" s="81"/>
      <c r="K194" s="81"/>
      <c r="L194" s="81"/>
      <c r="M194" s="81"/>
      <c r="N194" s="81"/>
      <c r="O194" s="81"/>
      <c r="P194" s="81"/>
      <c r="Q194" s="81"/>
      <c r="R194" s="81"/>
      <c r="S194" s="81"/>
      <c r="T194" s="81"/>
      <c r="U194" s="81"/>
      <c r="V194" s="81"/>
      <c r="W194" s="81"/>
      <c r="X194" s="81"/>
      <c r="Y194" s="81"/>
      <c r="Z194" s="81"/>
      <c r="AA194" s="81"/>
      <c r="AB194" s="81"/>
      <c r="AC194" s="81"/>
      <c r="AD194" s="81"/>
      <c r="AE194" s="81"/>
      <c r="AF194" s="81"/>
      <c r="AG194" s="81"/>
      <c r="AH194" s="81"/>
      <c r="AI194" s="81"/>
      <c r="AJ194" s="81"/>
      <c r="AK194" s="81"/>
      <c r="AL194" s="81"/>
      <c r="AM194" s="81"/>
      <c r="AN194" s="81"/>
      <c r="AO194" s="81"/>
      <c r="AP194" s="81"/>
      <c r="AQ194" s="81"/>
      <c r="AR194" s="81"/>
      <c r="AS194" s="81"/>
      <c r="AT194" s="81"/>
      <c r="AU194" s="81"/>
      <c r="AV194" s="81"/>
      <c r="AW194" s="81"/>
      <c r="AX194" s="81"/>
      <c r="AY194" s="81"/>
      <c r="AZ194" s="81"/>
      <c r="BA194" s="81"/>
      <c r="BB194" s="81"/>
      <c r="BC194" s="81"/>
      <c r="BD194" s="81"/>
      <c r="BE194" s="81"/>
      <c r="BF194" s="81"/>
      <c r="BG194" s="81"/>
      <c r="BH194" s="81"/>
    </row>
    <row r="195" spans="1:60" x14ac:dyDescent="0.25">
      <c r="A195" s="81"/>
      <c r="J195" s="81"/>
      <c r="K195" s="81"/>
      <c r="L195" s="81"/>
      <c r="M195" s="81"/>
      <c r="N195" s="81"/>
      <c r="O195" s="81"/>
      <c r="P195" s="81"/>
      <c r="Q195" s="81"/>
      <c r="R195" s="81"/>
      <c r="S195" s="81"/>
      <c r="T195" s="81"/>
      <c r="U195" s="81"/>
      <c r="V195" s="81"/>
      <c r="W195" s="81"/>
      <c r="X195" s="81"/>
      <c r="Y195" s="81"/>
      <c r="Z195" s="81"/>
      <c r="AA195" s="81"/>
      <c r="AB195" s="81"/>
      <c r="AC195" s="81"/>
      <c r="AD195" s="81"/>
      <c r="AE195" s="81"/>
      <c r="AF195" s="81"/>
      <c r="AG195" s="81"/>
      <c r="AH195" s="81"/>
      <c r="AI195" s="81"/>
      <c r="AJ195" s="81"/>
      <c r="AK195" s="81"/>
      <c r="AL195" s="81"/>
      <c r="AM195" s="81"/>
      <c r="AN195" s="81"/>
      <c r="AO195" s="81"/>
      <c r="AP195" s="81"/>
      <c r="AQ195" s="81"/>
      <c r="AR195" s="81"/>
      <c r="AS195" s="81"/>
      <c r="AT195" s="81"/>
      <c r="AU195" s="81"/>
      <c r="AV195" s="81"/>
      <c r="AW195" s="81"/>
      <c r="AX195" s="81"/>
      <c r="AY195" s="81"/>
      <c r="AZ195" s="81"/>
      <c r="BA195" s="81"/>
      <c r="BB195" s="81"/>
      <c r="BC195" s="81"/>
      <c r="BD195" s="81"/>
      <c r="BE195" s="81"/>
      <c r="BF195" s="81"/>
      <c r="BG195" s="81"/>
      <c r="BH195" s="81"/>
    </row>
    <row r="196" spans="1:60" x14ac:dyDescent="0.25">
      <c r="A196" s="81"/>
      <c r="J196" s="81"/>
      <c r="K196" s="81"/>
      <c r="L196" s="81"/>
      <c r="M196" s="81"/>
      <c r="N196" s="81"/>
      <c r="O196" s="81"/>
      <c r="P196" s="81"/>
      <c r="Q196" s="81"/>
      <c r="R196" s="81"/>
      <c r="S196" s="81"/>
      <c r="T196" s="81"/>
      <c r="U196" s="81"/>
      <c r="V196" s="81"/>
      <c r="W196" s="81"/>
      <c r="X196" s="81"/>
      <c r="Y196" s="81"/>
      <c r="Z196" s="81"/>
      <c r="AA196" s="81"/>
      <c r="AB196" s="81"/>
      <c r="AC196" s="81"/>
      <c r="AD196" s="81"/>
      <c r="AE196" s="81"/>
      <c r="AF196" s="81"/>
      <c r="AG196" s="81"/>
      <c r="AH196" s="81"/>
      <c r="AI196" s="81"/>
      <c r="AJ196" s="81"/>
      <c r="AK196" s="81"/>
      <c r="AL196" s="81"/>
      <c r="AM196" s="81"/>
      <c r="AN196" s="81"/>
      <c r="AO196" s="81"/>
      <c r="AP196" s="81"/>
      <c r="AQ196" s="81"/>
      <c r="AR196" s="81"/>
      <c r="AS196" s="81"/>
      <c r="AT196" s="81"/>
      <c r="AU196" s="81"/>
      <c r="AV196" s="81"/>
      <c r="AW196" s="81"/>
      <c r="AX196" s="81"/>
      <c r="AY196" s="81"/>
      <c r="AZ196" s="81"/>
      <c r="BA196" s="81"/>
      <c r="BB196" s="81"/>
      <c r="BC196" s="81"/>
      <c r="BD196" s="81"/>
      <c r="BE196" s="81"/>
      <c r="BF196" s="81"/>
      <c r="BG196" s="81"/>
      <c r="BH196" s="81"/>
    </row>
    <row r="197" spans="1:60" x14ac:dyDescent="0.25">
      <c r="A197" s="81"/>
      <c r="J197" s="81"/>
      <c r="K197" s="81"/>
      <c r="L197" s="81"/>
      <c r="M197" s="81"/>
      <c r="N197" s="81"/>
      <c r="O197" s="81"/>
      <c r="P197" s="81"/>
      <c r="Q197" s="81"/>
      <c r="R197" s="81"/>
      <c r="S197" s="81"/>
      <c r="T197" s="81"/>
      <c r="U197" s="81"/>
      <c r="V197" s="81"/>
      <c r="W197" s="81"/>
      <c r="X197" s="81"/>
      <c r="Y197" s="81"/>
      <c r="Z197" s="81"/>
      <c r="AA197" s="81"/>
      <c r="AB197" s="81"/>
      <c r="AC197" s="81"/>
      <c r="AD197" s="81"/>
      <c r="AE197" s="81"/>
      <c r="AF197" s="81"/>
      <c r="AG197" s="81"/>
      <c r="AH197" s="81"/>
      <c r="AI197" s="81"/>
      <c r="AJ197" s="81"/>
      <c r="AK197" s="81"/>
      <c r="AL197" s="81"/>
      <c r="AM197" s="81"/>
      <c r="AN197" s="81"/>
      <c r="AO197" s="81"/>
      <c r="AP197" s="81"/>
      <c r="AQ197" s="81"/>
      <c r="AR197" s="81"/>
      <c r="AS197" s="81"/>
      <c r="AT197" s="81"/>
      <c r="AU197" s="81"/>
      <c r="AV197" s="81"/>
      <c r="AW197" s="81"/>
      <c r="AX197" s="81"/>
      <c r="AY197" s="81"/>
      <c r="AZ197" s="81"/>
      <c r="BA197" s="81"/>
      <c r="BB197" s="81"/>
      <c r="BC197" s="81"/>
      <c r="BD197" s="81"/>
      <c r="BE197" s="81"/>
      <c r="BF197" s="81"/>
      <c r="BG197" s="81"/>
      <c r="BH197" s="81"/>
    </row>
    <row r="198" spans="1:60" x14ac:dyDescent="0.25">
      <c r="A198" s="81"/>
      <c r="J198" s="81"/>
      <c r="K198" s="81"/>
      <c r="L198" s="81"/>
      <c r="M198" s="81"/>
      <c r="N198" s="81"/>
      <c r="O198" s="81"/>
      <c r="P198" s="81"/>
      <c r="Q198" s="81"/>
      <c r="R198" s="81"/>
      <c r="S198" s="81"/>
      <c r="T198" s="81"/>
      <c r="U198" s="81"/>
      <c r="V198" s="81"/>
      <c r="W198" s="81"/>
      <c r="X198" s="81"/>
      <c r="Y198" s="81"/>
      <c r="Z198" s="81"/>
      <c r="AA198" s="81"/>
      <c r="AB198" s="81"/>
      <c r="AC198" s="81"/>
      <c r="AD198" s="81"/>
      <c r="AE198" s="81"/>
      <c r="AF198" s="81"/>
      <c r="AG198" s="81"/>
      <c r="AH198" s="81"/>
      <c r="AI198" s="81"/>
      <c r="AJ198" s="81"/>
      <c r="AK198" s="81"/>
      <c r="AL198" s="81"/>
      <c r="AM198" s="81"/>
      <c r="AN198" s="81"/>
      <c r="AO198" s="81"/>
      <c r="AP198" s="81"/>
      <c r="AQ198" s="81"/>
      <c r="AR198" s="81"/>
      <c r="AS198" s="81"/>
      <c r="AT198" s="81"/>
      <c r="AU198" s="81"/>
      <c r="AV198" s="81"/>
      <c r="AW198" s="81"/>
      <c r="AX198" s="81"/>
      <c r="AY198" s="81"/>
      <c r="AZ198" s="81"/>
      <c r="BA198" s="81"/>
      <c r="BB198" s="81"/>
      <c r="BC198" s="81"/>
      <c r="BD198" s="81"/>
      <c r="BE198" s="81"/>
      <c r="BF198" s="81"/>
      <c r="BG198" s="81"/>
      <c r="BH198" s="81"/>
    </row>
    <row r="199" spans="1:60" x14ac:dyDescent="0.25">
      <c r="A199" s="81"/>
      <c r="J199" s="81"/>
      <c r="K199" s="81"/>
      <c r="L199" s="81"/>
      <c r="M199" s="81"/>
      <c r="N199" s="81"/>
      <c r="O199" s="81"/>
      <c r="P199" s="81"/>
      <c r="Q199" s="81"/>
      <c r="R199" s="81"/>
      <c r="S199" s="81"/>
      <c r="T199" s="81"/>
      <c r="U199" s="81"/>
      <c r="V199" s="81"/>
      <c r="W199" s="81"/>
      <c r="X199" s="81"/>
      <c r="Y199" s="81"/>
      <c r="Z199" s="81"/>
      <c r="AA199" s="81"/>
      <c r="AB199" s="81"/>
      <c r="AC199" s="81"/>
      <c r="AD199" s="81"/>
      <c r="AE199" s="81"/>
      <c r="AF199" s="81"/>
      <c r="AG199" s="81"/>
      <c r="AH199" s="81"/>
      <c r="AI199" s="81"/>
      <c r="AJ199" s="81"/>
      <c r="AK199" s="81"/>
      <c r="AL199" s="81"/>
      <c r="AM199" s="81"/>
      <c r="AN199" s="81"/>
      <c r="AO199" s="81"/>
      <c r="AP199" s="81"/>
      <c r="AQ199" s="81"/>
      <c r="AR199" s="81"/>
      <c r="AS199" s="81"/>
      <c r="AT199" s="81"/>
      <c r="AU199" s="81"/>
      <c r="AV199" s="81"/>
      <c r="AW199" s="81"/>
      <c r="AX199" s="81"/>
      <c r="AY199" s="81"/>
      <c r="AZ199" s="81"/>
      <c r="BA199" s="81"/>
      <c r="BB199" s="81"/>
      <c r="BC199" s="81"/>
      <c r="BD199" s="81"/>
      <c r="BE199" s="81"/>
      <c r="BF199" s="81"/>
      <c r="BG199" s="81"/>
      <c r="BH199" s="81"/>
    </row>
    <row r="200" spans="1:60" x14ac:dyDescent="0.25">
      <c r="A200" s="81"/>
      <c r="J200" s="81"/>
      <c r="K200" s="81"/>
      <c r="L200" s="81"/>
      <c r="M200" s="81"/>
      <c r="N200" s="81"/>
      <c r="O200" s="81"/>
      <c r="P200" s="81"/>
      <c r="Q200" s="81"/>
      <c r="R200" s="81"/>
      <c r="S200" s="81"/>
      <c r="T200" s="81"/>
      <c r="U200" s="81"/>
      <c r="V200" s="81"/>
      <c r="W200" s="81"/>
      <c r="X200" s="81"/>
      <c r="Y200" s="81"/>
      <c r="Z200" s="81"/>
      <c r="AA200" s="81"/>
      <c r="AB200" s="81"/>
      <c r="AC200" s="81"/>
      <c r="AD200" s="81"/>
      <c r="AE200" s="81"/>
      <c r="AF200" s="81"/>
      <c r="AG200" s="81"/>
      <c r="AH200" s="81"/>
      <c r="AI200" s="81"/>
      <c r="AJ200" s="81"/>
      <c r="AK200" s="81"/>
      <c r="AL200" s="81"/>
      <c r="AM200" s="81"/>
      <c r="AN200" s="81"/>
      <c r="AO200" s="81"/>
      <c r="AP200" s="81"/>
      <c r="AQ200" s="81"/>
      <c r="AR200" s="81"/>
      <c r="AS200" s="81"/>
      <c r="AT200" s="81"/>
      <c r="AU200" s="81"/>
      <c r="AV200" s="81"/>
      <c r="AW200" s="81"/>
      <c r="AX200" s="81"/>
      <c r="AY200" s="81"/>
      <c r="AZ200" s="81"/>
      <c r="BA200" s="81"/>
      <c r="BB200" s="81"/>
      <c r="BC200" s="81"/>
      <c r="BD200" s="81"/>
      <c r="BE200" s="81"/>
      <c r="BF200" s="81"/>
      <c r="BG200" s="81"/>
      <c r="BH200" s="81"/>
    </row>
    <row r="201" spans="1:60" x14ac:dyDescent="0.25">
      <c r="A201" s="81"/>
      <c r="J201" s="81"/>
      <c r="K201" s="81"/>
      <c r="L201" s="81"/>
      <c r="M201" s="81"/>
      <c r="N201" s="81"/>
      <c r="O201" s="81"/>
      <c r="P201" s="81"/>
      <c r="Q201" s="81"/>
      <c r="R201" s="81"/>
      <c r="S201" s="81"/>
      <c r="T201" s="81"/>
      <c r="U201" s="81"/>
      <c r="V201" s="81"/>
      <c r="W201" s="81"/>
      <c r="X201" s="81"/>
      <c r="Y201" s="81"/>
      <c r="Z201" s="81"/>
      <c r="AA201" s="81"/>
      <c r="AB201" s="81"/>
      <c r="AC201" s="81"/>
      <c r="AD201" s="81"/>
      <c r="AE201" s="81"/>
      <c r="AF201" s="81"/>
      <c r="AG201" s="81"/>
      <c r="AH201" s="81"/>
      <c r="AI201" s="81"/>
      <c r="AJ201" s="81"/>
      <c r="AK201" s="81"/>
      <c r="AL201" s="81"/>
      <c r="AM201" s="81"/>
      <c r="AN201" s="81"/>
      <c r="AO201" s="81"/>
      <c r="AP201" s="81"/>
      <c r="AQ201" s="81"/>
      <c r="AR201" s="81"/>
      <c r="AS201" s="81"/>
      <c r="AT201" s="81"/>
      <c r="AU201" s="81"/>
      <c r="AV201" s="81"/>
      <c r="AW201" s="81"/>
      <c r="AX201" s="81"/>
      <c r="AY201" s="81"/>
      <c r="AZ201" s="81"/>
      <c r="BA201" s="81"/>
      <c r="BB201" s="81"/>
      <c r="BC201" s="81"/>
      <c r="BD201" s="81"/>
      <c r="BE201" s="81"/>
      <c r="BF201" s="81"/>
      <c r="BG201" s="81"/>
      <c r="BH201" s="81"/>
    </row>
    <row r="202" spans="1:60" x14ac:dyDescent="0.25">
      <c r="A202" s="81"/>
      <c r="J202" s="81"/>
      <c r="K202" s="81"/>
      <c r="L202" s="81"/>
      <c r="M202" s="81"/>
      <c r="N202" s="81"/>
      <c r="O202" s="81"/>
      <c r="P202" s="81"/>
      <c r="Q202" s="81"/>
      <c r="R202" s="81"/>
      <c r="S202" s="81"/>
      <c r="T202" s="81"/>
      <c r="U202" s="81"/>
      <c r="V202" s="81"/>
      <c r="W202" s="81"/>
      <c r="X202" s="81"/>
      <c r="Y202" s="81"/>
      <c r="Z202" s="81"/>
      <c r="AA202" s="81"/>
      <c r="AB202" s="81"/>
      <c r="AC202" s="81"/>
      <c r="AD202" s="81"/>
      <c r="AE202" s="81"/>
      <c r="AF202" s="81"/>
      <c r="AG202" s="81"/>
      <c r="AH202" s="81"/>
      <c r="AI202" s="81"/>
      <c r="AJ202" s="81"/>
      <c r="AK202" s="81"/>
      <c r="AL202" s="81"/>
      <c r="AM202" s="81"/>
      <c r="AN202" s="81"/>
      <c r="AO202" s="81"/>
      <c r="AP202" s="81"/>
      <c r="AQ202" s="81"/>
      <c r="AR202" s="81"/>
      <c r="AS202" s="81"/>
      <c r="AT202" s="81"/>
      <c r="AU202" s="81"/>
      <c r="AV202" s="81"/>
      <c r="AW202" s="81"/>
      <c r="AX202" s="81"/>
      <c r="AY202" s="81"/>
      <c r="AZ202" s="81"/>
      <c r="BA202" s="81"/>
      <c r="BB202" s="81"/>
      <c r="BC202" s="81"/>
      <c r="BD202" s="81"/>
      <c r="BE202" s="81"/>
      <c r="BF202" s="81"/>
      <c r="BG202" s="81"/>
      <c r="BH202" s="81"/>
    </row>
    <row r="203" spans="1:60" x14ac:dyDescent="0.25">
      <c r="A203" s="81"/>
      <c r="J203" s="81"/>
      <c r="K203" s="81"/>
      <c r="L203" s="81"/>
      <c r="M203" s="81"/>
      <c r="N203" s="81"/>
      <c r="O203" s="81"/>
      <c r="P203" s="81"/>
      <c r="Q203" s="81"/>
      <c r="R203" s="81"/>
      <c r="S203" s="81"/>
      <c r="T203" s="81"/>
      <c r="U203" s="81"/>
      <c r="V203" s="81"/>
      <c r="W203" s="81"/>
      <c r="X203" s="81"/>
      <c r="Y203" s="81"/>
      <c r="Z203" s="81"/>
      <c r="AA203" s="81"/>
      <c r="AB203" s="81"/>
      <c r="AC203" s="81"/>
      <c r="AD203" s="81"/>
      <c r="AE203" s="81"/>
      <c r="AF203" s="81"/>
      <c r="AG203" s="81"/>
      <c r="AH203" s="81"/>
      <c r="AI203" s="81"/>
      <c r="AJ203" s="81"/>
      <c r="AK203" s="81"/>
      <c r="AL203" s="81"/>
      <c r="AM203" s="81"/>
      <c r="AN203" s="81"/>
      <c r="AO203" s="81"/>
      <c r="AP203" s="81"/>
      <c r="AQ203" s="81"/>
      <c r="AR203" s="81"/>
      <c r="AS203" s="81"/>
      <c r="AT203" s="81"/>
      <c r="AU203" s="81"/>
      <c r="AV203" s="81"/>
      <c r="AW203" s="81"/>
      <c r="AX203" s="81"/>
      <c r="AY203" s="81"/>
      <c r="AZ203" s="81"/>
      <c r="BA203" s="81"/>
      <c r="BB203" s="81"/>
      <c r="BC203" s="81"/>
      <c r="BD203" s="81"/>
      <c r="BE203" s="81"/>
      <c r="BF203" s="81"/>
      <c r="BG203" s="81"/>
      <c r="BH203" s="81"/>
    </row>
    <row r="204" spans="1:60" x14ac:dyDescent="0.25">
      <c r="A204" s="81"/>
      <c r="J204" s="81"/>
      <c r="K204" s="81"/>
      <c r="L204" s="81"/>
      <c r="M204" s="81"/>
      <c r="N204" s="81"/>
      <c r="O204" s="81"/>
      <c r="P204" s="81"/>
      <c r="Q204" s="81"/>
      <c r="R204" s="81"/>
      <c r="S204" s="81"/>
      <c r="T204" s="81"/>
      <c r="U204" s="81"/>
      <c r="V204" s="81"/>
      <c r="W204" s="81"/>
      <c r="X204" s="81"/>
      <c r="Y204" s="81"/>
      <c r="Z204" s="81"/>
      <c r="AA204" s="81"/>
      <c r="AB204" s="81"/>
      <c r="AC204" s="81"/>
      <c r="AD204" s="81"/>
      <c r="AE204" s="81"/>
      <c r="AF204" s="81"/>
      <c r="AG204" s="81"/>
      <c r="AH204" s="81"/>
      <c r="AI204" s="81"/>
      <c r="AJ204" s="81"/>
      <c r="AK204" s="81"/>
      <c r="AL204" s="81"/>
      <c r="AM204" s="81"/>
      <c r="AN204" s="81"/>
      <c r="AO204" s="81"/>
      <c r="AP204" s="81"/>
      <c r="AQ204" s="81"/>
      <c r="AR204" s="81"/>
      <c r="AS204" s="81"/>
      <c r="AT204" s="81"/>
      <c r="AU204" s="81"/>
      <c r="AV204" s="81"/>
      <c r="AW204" s="81"/>
      <c r="AX204" s="81"/>
      <c r="AY204" s="81"/>
      <c r="AZ204" s="81"/>
      <c r="BA204" s="81"/>
      <c r="BB204" s="81"/>
      <c r="BC204" s="81"/>
      <c r="BD204" s="81"/>
      <c r="BE204" s="81"/>
      <c r="BF204" s="81"/>
      <c r="BG204" s="81"/>
      <c r="BH204" s="81"/>
    </row>
    <row r="205" spans="1:60" x14ac:dyDescent="0.25">
      <c r="A205" s="81"/>
      <c r="J205" s="81"/>
      <c r="K205" s="81"/>
      <c r="L205" s="81"/>
      <c r="M205" s="81"/>
      <c r="N205" s="81"/>
      <c r="O205" s="81"/>
      <c r="P205" s="81"/>
      <c r="Q205" s="81"/>
      <c r="R205" s="81"/>
      <c r="S205" s="81"/>
      <c r="T205" s="81"/>
      <c r="U205" s="81"/>
      <c r="V205" s="81"/>
      <c r="W205" s="81"/>
      <c r="X205" s="81"/>
      <c r="Y205" s="81"/>
      <c r="Z205" s="81"/>
      <c r="AA205" s="81"/>
      <c r="AB205" s="81"/>
      <c r="AC205" s="81"/>
      <c r="AD205" s="81"/>
      <c r="AE205" s="81"/>
      <c r="AF205" s="81"/>
      <c r="AG205" s="81"/>
      <c r="AH205" s="81"/>
      <c r="AI205" s="81"/>
      <c r="AJ205" s="81"/>
      <c r="AK205" s="81"/>
      <c r="AL205" s="81"/>
      <c r="AM205" s="81"/>
      <c r="AN205" s="81"/>
      <c r="AO205" s="81"/>
      <c r="AP205" s="81"/>
      <c r="AQ205" s="81"/>
      <c r="AR205" s="81"/>
      <c r="AS205" s="81"/>
      <c r="AT205" s="81"/>
      <c r="AU205" s="81"/>
      <c r="AV205" s="81"/>
      <c r="AW205" s="81"/>
      <c r="AX205" s="81"/>
      <c r="AY205" s="81"/>
      <c r="AZ205" s="81"/>
      <c r="BA205" s="81"/>
      <c r="BB205" s="81"/>
      <c r="BC205" s="81"/>
      <c r="BD205" s="81"/>
      <c r="BE205" s="81"/>
      <c r="BF205" s="81"/>
      <c r="BG205" s="81"/>
      <c r="BH205" s="81"/>
    </row>
    <row r="206" spans="1:60" x14ac:dyDescent="0.25">
      <c r="A206" s="81"/>
      <c r="J206" s="81"/>
      <c r="K206" s="81"/>
      <c r="L206" s="81"/>
      <c r="M206" s="81"/>
      <c r="N206" s="81"/>
      <c r="O206" s="81"/>
      <c r="P206" s="81"/>
      <c r="Q206" s="81"/>
      <c r="R206" s="81"/>
      <c r="S206" s="81"/>
      <c r="T206" s="81"/>
      <c r="U206" s="81"/>
      <c r="V206" s="81"/>
      <c r="W206" s="81"/>
      <c r="X206" s="81"/>
      <c r="Y206" s="81"/>
      <c r="Z206" s="81"/>
      <c r="AA206" s="81"/>
      <c r="AB206" s="81"/>
      <c r="AC206" s="81"/>
      <c r="AD206" s="81"/>
      <c r="AE206" s="81"/>
      <c r="AF206" s="81"/>
      <c r="AG206" s="81"/>
      <c r="AH206" s="81"/>
      <c r="AI206" s="81"/>
      <c r="AJ206" s="81"/>
      <c r="AK206" s="81"/>
      <c r="AL206" s="81"/>
      <c r="AM206" s="81"/>
      <c r="AN206" s="81"/>
      <c r="AO206" s="81"/>
      <c r="AP206" s="81"/>
      <c r="AQ206" s="81"/>
      <c r="AR206" s="81"/>
      <c r="AS206" s="81"/>
      <c r="AT206" s="81"/>
      <c r="AU206" s="81"/>
      <c r="AV206" s="81"/>
      <c r="AW206" s="81"/>
      <c r="AX206" s="81"/>
      <c r="AY206" s="81"/>
      <c r="AZ206" s="81"/>
      <c r="BA206" s="81"/>
      <c r="BB206" s="81"/>
      <c r="BC206" s="81"/>
      <c r="BD206" s="81"/>
      <c r="BE206" s="81"/>
      <c r="BF206" s="81"/>
      <c r="BG206" s="81"/>
      <c r="BH206" s="81"/>
    </row>
    <row r="207" spans="1:60" x14ac:dyDescent="0.25">
      <c r="A207" s="81"/>
      <c r="J207" s="81"/>
      <c r="K207" s="81"/>
      <c r="L207" s="81"/>
      <c r="M207" s="81"/>
      <c r="N207" s="81"/>
      <c r="O207" s="81"/>
      <c r="P207" s="81"/>
      <c r="Q207" s="81"/>
      <c r="R207" s="81"/>
      <c r="S207" s="81"/>
      <c r="T207" s="81"/>
      <c r="U207" s="81"/>
      <c r="V207" s="81"/>
      <c r="W207" s="81"/>
      <c r="X207" s="81"/>
      <c r="Y207" s="81"/>
      <c r="Z207" s="81"/>
      <c r="AA207" s="81"/>
      <c r="AB207" s="81"/>
      <c r="AC207" s="81"/>
      <c r="AD207" s="81"/>
      <c r="AE207" s="81"/>
      <c r="AF207" s="81"/>
      <c r="AG207" s="81"/>
      <c r="AH207" s="81"/>
      <c r="AI207" s="81"/>
      <c r="AJ207" s="81"/>
      <c r="AK207" s="81"/>
      <c r="AL207" s="81"/>
      <c r="AM207" s="81"/>
      <c r="AN207" s="81"/>
      <c r="AO207" s="81"/>
      <c r="AP207" s="81"/>
      <c r="AQ207" s="81"/>
      <c r="AR207" s="81"/>
      <c r="AS207" s="81"/>
      <c r="AT207" s="81"/>
      <c r="AU207" s="81"/>
      <c r="AV207" s="81"/>
      <c r="AW207" s="81"/>
      <c r="AX207" s="81"/>
      <c r="AY207" s="81"/>
      <c r="AZ207" s="81"/>
      <c r="BA207" s="81"/>
      <c r="BB207" s="81"/>
      <c r="BC207" s="81"/>
      <c r="BD207" s="81"/>
      <c r="BE207" s="81"/>
      <c r="BF207" s="81"/>
      <c r="BG207" s="81"/>
      <c r="BH207" s="81"/>
    </row>
    <row r="208" spans="1:60" x14ac:dyDescent="0.25">
      <c r="A208" s="81"/>
      <c r="J208" s="81"/>
      <c r="K208" s="81"/>
      <c r="L208" s="81"/>
      <c r="M208" s="81"/>
      <c r="N208" s="81"/>
      <c r="O208" s="81"/>
      <c r="P208" s="81"/>
      <c r="Q208" s="81"/>
      <c r="R208" s="81"/>
      <c r="S208" s="81"/>
      <c r="T208" s="81"/>
      <c r="U208" s="81"/>
      <c r="V208" s="81"/>
      <c r="W208" s="81"/>
      <c r="X208" s="81"/>
      <c r="Y208" s="81"/>
      <c r="Z208" s="81"/>
      <c r="AA208" s="81"/>
      <c r="AB208" s="81"/>
      <c r="AC208" s="81"/>
      <c r="AD208" s="81"/>
      <c r="AE208" s="81"/>
      <c r="AF208" s="81"/>
      <c r="AG208" s="81"/>
      <c r="AH208" s="81"/>
      <c r="AI208" s="81"/>
      <c r="AJ208" s="81"/>
      <c r="AK208" s="81"/>
      <c r="AL208" s="81"/>
      <c r="AM208" s="81"/>
      <c r="AN208" s="81"/>
      <c r="AO208" s="81"/>
      <c r="AP208" s="81"/>
      <c r="AQ208" s="81"/>
      <c r="AR208" s="81"/>
      <c r="AS208" s="81"/>
      <c r="AT208" s="81"/>
      <c r="AU208" s="81"/>
      <c r="AV208" s="81"/>
      <c r="AW208" s="81"/>
      <c r="AX208" s="81"/>
      <c r="AY208" s="81"/>
      <c r="AZ208" s="81"/>
      <c r="BA208" s="81"/>
      <c r="BB208" s="81"/>
      <c r="BC208" s="81"/>
      <c r="BD208" s="81"/>
      <c r="BE208" s="81"/>
      <c r="BF208" s="81"/>
      <c r="BG208" s="81"/>
      <c r="BH208" s="81"/>
    </row>
    <row r="209" spans="1:60" x14ac:dyDescent="0.25">
      <c r="A209" s="81"/>
      <c r="J209" s="81"/>
      <c r="K209" s="81"/>
      <c r="L209" s="81"/>
      <c r="M209" s="81"/>
      <c r="N209" s="81"/>
      <c r="O209" s="81"/>
      <c r="P209" s="81"/>
      <c r="Q209" s="81"/>
      <c r="R209" s="81"/>
      <c r="S209" s="81"/>
      <c r="T209" s="81"/>
      <c r="U209" s="81"/>
      <c r="V209" s="81"/>
      <c r="W209" s="81"/>
      <c r="X209" s="81"/>
      <c r="Y209" s="81"/>
      <c r="Z209" s="81"/>
      <c r="AA209" s="81"/>
      <c r="AB209" s="81"/>
      <c r="AC209" s="81"/>
      <c r="AD209" s="81"/>
      <c r="AE209" s="81"/>
      <c r="AF209" s="81"/>
      <c r="AG209" s="81"/>
      <c r="AH209" s="81"/>
      <c r="AI209" s="81"/>
      <c r="AJ209" s="81"/>
      <c r="AK209" s="81"/>
      <c r="AL209" s="81"/>
      <c r="AM209" s="81"/>
      <c r="AN209" s="81"/>
      <c r="AO209" s="81"/>
      <c r="AP209" s="81"/>
      <c r="AQ209" s="81"/>
      <c r="AR209" s="81"/>
      <c r="AS209" s="81"/>
      <c r="AT209" s="81"/>
      <c r="AU209" s="81"/>
      <c r="AV209" s="81"/>
      <c r="AW209" s="81"/>
      <c r="AX209" s="81"/>
      <c r="AY209" s="81"/>
      <c r="AZ209" s="81"/>
      <c r="BA209" s="81"/>
      <c r="BB209" s="81"/>
      <c r="BC209" s="81"/>
      <c r="BD209" s="81"/>
      <c r="BE209" s="81"/>
      <c r="BF209" s="81"/>
      <c r="BG209" s="81"/>
      <c r="BH209" s="81"/>
    </row>
    <row r="210" spans="1:60" x14ac:dyDescent="0.25">
      <c r="A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1"/>
      <c r="AN210" s="81"/>
      <c r="AO210" s="81"/>
      <c r="AP210" s="81"/>
      <c r="AQ210" s="81"/>
      <c r="AR210" s="81"/>
      <c r="AS210" s="81"/>
      <c r="AT210" s="81"/>
      <c r="AU210" s="81"/>
      <c r="AV210" s="81"/>
      <c r="AW210" s="81"/>
      <c r="AX210" s="81"/>
      <c r="AY210" s="81"/>
      <c r="AZ210" s="81"/>
      <c r="BA210" s="81"/>
      <c r="BB210" s="81"/>
      <c r="BC210" s="81"/>
      <c r="BD210" s="81"/>
      <c r="BE210" s="81"/>
      <c r="BF210" s="81"/>
      <c r="BG210" s="81"/>
      <c r="BH210" s="81"/>
    </row>
    <row r="211" spans="1:60" x14ac:dyDescent="0.25">
      <c r="A211" s="81"/>
      <c r="J211" s="81"/>
      <c r="K211" s="81"/>
      <c r="L211" s="81"/>
      <c r="M211" s="81"/>
      <c r="N211" s="81"/>
      <c r="O211" s="81"/>
      <c r="P211" s="81"/>
      <c r="Q211" s="81"/>
      <c r="R211" s="81"/>
      <c r="S211" s="81"/>
      <c r="T211" s="81"/>
      <c r="U211" s="81"/>
      <c r="V211" s="81"/>
      <c r="W211" s="81"/>
      <c r="X211" s="81"/>
      <c r="Y211" s="81"/>
      <c r="Z211" s="81"/>
      <c r="AA211" s="81"/>
      <c r="AB211" s="81"/>
      <c r="AC211" s="81"/>
      <c r="AD211" s="81"/>
      <c r="AE211" s="81"/>
      <c r="AF211" s="81"/>
      <c r="AG211" s="81"/>
      <c r="AH211" s="81"/>
      <c r="AI211" s="81"/>
      <c r="AJ211" s="81"/>
      <c r="AK211" s="81"/>
      <c r="AL211" s="81"/>
      <c r="AM211" s="81"/>
      <c r="AN211" s="81"/>
      <c r="AO211" s="81"/>
      <c r="AP211" s="81"/>
      <c r="AQ211" s="81"/>
      <c r="AR211" s="81"/>
      <c r="AS211" s="81"/>
      <c r="AT211" s="81"/>
      <c r="AU211" s="81"/>
      <c r="AV211" s="81"/>
      <c r="AW211" s="81"/>
      <c r="AX211" s="81"/>
      <c r="AY211" s="81"/>
      <c r="AZ211" s="81"/>
      <c r="BA211" s="81"/>
      <c r="BB211" s="81"/>
      <c r="BC211" s="81"/>
      <c r="BD211" s="81"/>
      <c r="BE211" s="81"/>
      <c r="BF211" s="81"/>
      <c r="BG211" s="81"/>
      <c r="BH211" s="81"/>
    </row>
    <row r="212" spans="1:60" x14ac:dyDescent="0.25">
      <c r="A212" s="81"/>
      <c r="J212" s="81"/>
      <c r="K212" s="81"/>
      <c r="L212" s="81"/>
      <c r="M212" s="81"/>
      <c r="N212" s="81"/>
      <c r="O212" s="81"/>
      <c r="P212" s="81"/>
      <c r="Q212" s="81"/>
      <c r="R212" s="81"/>
      <c r="S212" s="81"/>
      <c r="T212" s="81"/>
      <c r="U212" s="81"/>
      <c r="V212" s="81"/>
      <c r="W212" s="81"/>
      <c r="X212" s="81"/>
      <c r="Y212" s="81"/>
      <c r="Z212" s="81"/>
      <c r="AA212" s="81"/>
      <c r="AB212" s="81"/>
      <c r="AC212" s="81"/>
      <c r="AD212" s="81"/>
      <c r="AE212" s="81"/>
      <c r="AF212" s="81"/>
      <c r="AG212" s="81"/>
      <c r="AH212" s="81"/>
      <c r="AI212" s="81"/>
      <c r="AJ212" s="81"/>
      <c r="AK212" s="81"/>
      <c r="AL212" s="81"/>
      <c r="AM212" s="81"/>
      <c r="AN212" s="81"/>
      <c r="AO212" s="81"/>
      <c r="AP212" s="81"/>
      <c r="AQ212" s="81"/>
      <c r="AR212" s="81"/>
      <c r="AS212" s="81"/>
      <c r="AT212" s="81"/>
      <c r="AU212" s="81"/>
      <c r="AV212" s="81"/>
      <c r="AW212" s="81"/>
      <c r="AX212" s="81"/>
      <c r="AY212" s="81"/>
      <c r="AZ212" s="81"/>
      <c r="BA212" s="81"/>
      <c r="BB212" s="81"/>
      <c r="BC212" s="81"/>
      <c r="BD212" s="81"/>
      <c r="BE212" s="81"/>
      <c r="BF212" s="81"/>
      <c r="BG212" s="81"/>
      <c r="BH212" s="81"/>
    </row>
    <row r="213" spans="1:60" x14ac:dyDescent="0.25">
      <c r="A213" s="81"/>
      <c r="J213" s="81"/>
      <c r="K213" s="81"/>
      <c r="L213" s="81"/>
      <c r="M213" s="81"/>
      <c r="N213" s="81"/>
      <c r="O213" s="81"/>
      <c r="P213" s="81"/>
      <c r="Q213" s="81"/>
      <c r="R213" s="81"/>
      <c r="S213" s="81"/>
      <c r="T213" s="81"/>
      <c r="U213" s="81"/>
      <c r="V213" s="81"/>
      <c r="W213" s="81"/>
      <c r="X213" s="81"/>
      <c r="Y213" s="81"/>
      <c r="Z213" s="81"/>
      <c r="AA213" s="81"/>
      <c r="AB213" s="81"/>
      <c r="AC213" s="81"/>
      <c r="AD213" s="81"/>
      <c r="AE213" s="81"/>
      <c r="AF213" s="81"/>
      <c r="AG213" s="81"/>
      <c r="AH213" s="81"/>
      <c r="AI213" s="81"/>
      <c r="AJ213" s="81"/>
      <c r="AK213" s="81"/>
      <c r="AL213" s="81"/>
      <c r="AM213" s="81"/>
      <c r="AN213" s="81"/>
      <c r="AO213" s="81"/>
      <c r="AP213" s="81"/>
      <c r="AQ213" s="81"/>
      <c r="AR213" s="81"/>
      <c r="AS213" s="81"/>
      <c r="AT213" s="81"/>
      <c r="AU213" s="81"/>
      <c r="AV213" s="81"/>
      <c r="AW213" s="81"/>
      <c r="AX213" s="81"/>
      <c r="AY213" s="81"/>
      <c r="AZ213" s="81"/>
      <c r="BA213" s="81"/>
      <c r="BB213" s="81"/>
      <c r="BC213" s="81"/>
      <c r="BD213" s="81"/>
      <c r="BE213" s="81"/>
      <c r="BF213" s="81"/>
      <c r="BG213" s="81"/>
      <c r="BH213" s="81"/>
    </row>
    <row r="214" spans="1:60" x14ac:dyDescent="0.25">
      <c r="A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81"/>
      <c r="AG214" s="81"/>
      <c r="AH214" s="81"/>
      <c r="AI214" s="81"/>
      <c r="AJ214" s="81"/>
      <c r="AK214" s="81"/>
      <c r="AL214" s="81"/>
      <c r="AM214" s="81"/>
      <c r="AN214" s="81"/>
      <c r="AO214" s="81"/>
      <c r="AP214" s="81"/>
      <c r="AQ214" s="81"/>
      <c r="AR214" s="81"/>
      <c r="AS214" s="81"/>
      <c r="AT214" s="81"/>
      <c r="AU214" s="81"/>
      <c r="AV214" s="81"/>
      <c r="AW214" s="81"/>
      <c r="AX214" s="81"/>
      <c r="AY214" s="81"/>
      <c r="AZ214" s="81"/>
      <c r="BA214" s="81"/>
      <c r="BB214" s="81"/>
      <c r="BC214" s="81"/>
      <c r="BD214" s="81"/>
      <c r="BE214" s="81"/>
      <c r="BF214" s="81"/>
      <c r="BG214" s="81"/>
      <c r="BH214" s="81"/>
    </row>
    <row r="215" spans="1:60" x14ac:dyDescent="0.25">
      <c r="A215" s="81"/>
      <c r="J215" s="81"/>
      <c r="K215" s="81"/>
      <c r="L215" s="81"/>
      <c r="M215" s="81"/>
      <c r="N215" s="81"/>
      <c r="O215" s="81"/>
      <c r="P215" s="81"/>
      <c r="Q215" s="81"/>
      <c r="R215" s="81"/>
      <c r="S215" s="81"/>
      <c r="T215" s="81"/>
      <c r="U215" s="81"/>
      <c r="V215" s="81"/>
      <c r="W215" s="81"/>
      <c r="X215" s="81"/>
      <c r="Y215" s="81"/>
      <c r="Z215" s="81"/>
      <c r="AA215" s="81"/>
      <c r="AB215" s="81"/>
      <c r="AC215" s="81"/>
      <c r="AD215" s="81"/>
      <c r="AE215" s="81"/>
      <c r="AF215" s="81"/>
      <c r="AG215" s="81"/>
      <c r="AH215" s="81"/>
      <c r="AI215" s="81"/>
      <c r="AJ215" s="81"/>
      <c r="AK215" s="81"/>
      <c r="AL215" s="81"/>
      <c r="AM215" s="81"/>
      <c r="AN215" s="81"/>
      <c r="AO215" s="81"/>
      <c r="AP215" s="81"/>
      <c r="AQ215" s="81"/>
      <c r="AR215" s="81"/>
      <c r="AS215" s="81"/>
      <c r="AT215" s="81"/>
      <c r="AU215" s="81"/>
      <c r="AV215" s="81"/>
      <c r="AW215" s="81"/>
      <c r="AX215" s="81"/>
      <c r="AY215" s="81"/>
      <c r="AZ215" s="81"/>
      <c r="BA215" s="81"/>
      <c r="BB215" s="81"/>
      <c r="BC215" s="81"/>
      <c r="BD215" s="81"/>
      <c r="BE215" s="81"/>
      <c r="BF215" s="81"/>
      <c r="BG215" s="81"/>
      <c r="BH215" s="81"/>
    </row>
    <row r="216" spans="1:60" x14ac:dyDescent="0.25">
      <c r="A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81"/>
      <c r="AJ216" s="81"/>
      <c r="AK216" s="81"/>
      <c r="AL216" s="81"/>
      <c r="AM216" s="81"/>
      <c r="AN216" s="81"/>
      <c r="AO216" s="81"/>
      <c r="AP216" s="81"/>
      <c r="AQ216" s="81"/>
      <c r="AR216" s="81"/>
      <c r="AS216" s="81"/>
      <c r="AT216" s="81"/>
      <c r="AU216" s="81"/>
      <c r="AV216" s="81"/>
      <c r="AW216" s="81"/>
      <c r="AX216" s="81"/>
      <c r="AY216" s="81"/>
      <c r="AZ216" s="81"/>
      <c r="BA216" s="81"/>
      <c r="BB216" s="81"/>
      <c r="BC216" s="81"/>
      <c r="BD216" s="81"/>
      <c r="BE216" s="81"/>
      <c r="BF216" s="81"/>
      <c r="BG216" s="81"/>
      <c r="BH216" s="81"/>
    </row>
    <row r="217" spans="1:60" x14ac:dyDescent="0.25">
      <c r="A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81"/>
      <c r="AJ217" s="81"/>
      <c r="AK217" s="81"/>
      <c r="AL217" s="81"/>
      <c r="AM217" s="81"/>
      <c r="AN217" s="81"/>
      <c r="AO217" s="81"/>
      <c r="AP217" s="81"/>
      <c r="AQ217" s="81"/>
      <c r="AR217" s="81"/>
      <c r="AS217" s="81"/>
      <c r="AT217" s="81"/>
      <c r="AU217" s="81"/>
      <c r="AV217" s="81"/>
      <c r="AW217" s="81"/>
      <c r="AX217" s="81"/>
      <c r="AY217" s="81"/>
      <c r="AZ217" s="81"/>
      <c r="BA217" s="81"/>
      <c r="BB217" s="81"/>
      <c r="BC217" s="81"/>
      <c r="BD217" s="81"/>
      <c r="BE217" s="81"/>
      <c r="BF217" s="81"/>
      <c r="BG217" s="81"/>
      <c r="BH217" s="81"/>
    </row>
    <row r="218" spans="1:60" x14ac:dyDescent="0.25">
      <c r="A218" s="81"/>
      <c r="J218" s="81"/>
      <c r="K218" s="81"/>
      <c r="L218" s="81"/>
      <c r="M218" s="81"/>
      <c r="N218" s="81"/>
      <c r="O218" s="81"/>
      <c r="P218" s="81"/>
      <c r="Q218" s="81"/>
      <c r="R218" s="81"/>
      <c r="S218" s="81"/>
      <c r="T218" s="81"/>
      <c r="U218" s="81"/>
      <c r="V218" s="81"/>
      <c r="W218" s="81"/>
      <c r="X218" s="81"/>
      <c r="Y218" s="81"/>
      <c r="Z218" s="81"/>
      <c r="AA218" s="81"/>
      <c r="AB218" s="81"/>
      <c r="AC218" s="81"/>
      <c r="AD218" s="81"/>
      <c r="AE218" s="81"/>
      <c r="AF218" s="81"/>
      <c r="AG218" s="81"/>
      <c r="AH218" s="81"/>
      <c r="AI218" s="81"/>
      <c r="AJ218" s="81"/>
      <c r="AK218" s="81"/>
      <c r="AL218" s="81"/>
      <c r="AM218" s="81"/>
      <c r="AN218" s="81"/>
      <c r="AO218" s="81"/>
      <c r="AP218" s="81"/>
      <c r="AQ218" s="81"/>
      <c r="AR218" s="81"/>
      <c r="AS218" s="81"/>
      <c r="AT218" s="81"/>
      <c r="AU218" s="81"/>
      <c r="AV218" s="81"/>
      <c r="AW218" s="81"/>
      <c r="AX218" s="81"/>
      <c r="AY218" s="81"/>
      <c r="AZ218" s="81"/>
      <c r="BA218" s="81"/>
      <c r="BB218" s="81"/>
      <c r="BC218" s="81"/>
      <c r="BD218" s="81"/>
      <c r="BE218" s="81"/>
      <c r="BF218" s="81"/>
      <c r="BG218" s="81"/>
      <c r="BH218" s="81"/>
    </row>
    <row r="219" spans="1:60" x14ac:dyDescent="0.25">
      <c r="A219" s="81"/>
      <c r="J219" s="81"/>
      <c r="K219" s="81"/>
      <c r="L219" s="81"/>
      <c r="M219" s="81"/>
      <c r="N219" s="81"/>
      <c r="O219" s="81"/>
      <c r="P219" s="81"/>
      <c r="Q219" s="81"/>
      <c r="R219" s="81"/>
      <c r="S219" s="81"/>
      <c r="T219" s="81"/>
      <c r="U219" s="81"/>
      <c r="V219" s="81"/>
      <c r="W219" s="81"/>
      <c r="X219" s="81"/>
      <c r="Y219" s="81"/>
      <c r="Z219" s="81"/>
      <c r="AA219" s="81"/>
      <c r="AB219" s="81"/>
      <c r="AC219" s="81"/>
      <c r="AD219" s="81"/>
      <c r="AE219" s="81"/>
      <c r="AF219" s="81"/>
      <c r="AG219" s="81"/>
      <c r="AH219" s="81"/>
      <c r="AI219" s="81"/>
      <c r="AJ219" s="81"/>
      <c r="AK219" s="81"/>
      <c r="AL219" s="81"/>
      <c r="AM219" s="81"/>
      <c r="AN219" s="81"/>
      <c r="AO219" s="81"/>
      <c r="AP219" s="81"/>
      <c r="AQ219" s="81"/>
      <c r="AR219" s="81"/>
      <c r="AS219" s="81"/>
      <c r="AT219" s="81"/>
      <c r="AU219" s="81"/>
      <c r="AV219" s="81"/>
      <c r="AW219" s="81"/>
      <c r="AX219" s="81"/>
      <c r="AY219" s="81"/>
      <c r="AZ219" s="81"/>
      <c r="BA219" s="81"/>
      <c r="BB219" s="81"/>
      <c r="BC219" s="81"/>
      <c r="BD219" s="81"/>
      <c r="BE219" s="81"/>
      <c r="BF219" s="81"/>
      <c r="BG219" s="81"/>
      <c r="BH219" s="81"/>
    </row>
    <row r="220" spans="1:60" x14ac:dyDescent="0.25">
      <c r="A220" s="81"/>
      <c r="J220" s="81"/>
      <c r="K220" s="81"/>
      <c r="L220" s="81"/>
      <c r="M220" s="81"/>
      <c r="N220" s="81"/>
      <c r="O220" s="81"/>
      <c r="P220" s="81"/>
      <c r="Q220" s="81"/>
      <c r="R220" s="81"/>
      <c r="S220" s="81"/>
      <c r="T220" s="81"/>
      <c r="U220" s="81"/>
      <c r="V220" s="81"/>
      <c r="W220" s="81"/>
      <c r="X220" s="81"/>
      <c r="Y220" s="81"/>
      <c r="Z220" s="81"/>
      <c r="AA220" s="81"/>
      <c r="AB220" s="81"/>
      <c r="AC220" s="81"/>
      <c r="AD220" s="81"/>
      <c r="AE220" s="81"/>
      <c r="AF220" s="81"/>
      <c r="AG220" s="81"/>
      <c r="AH220" s="81"/>
      <c r="AI220" s="81"/>
      <c r="AJ220" s="81"/>
      <c r="AK220" s="81"/>
      <c r="AL220" s="81"/>
      <c r="AM220" s="81"/>
      <c r="AN220" s="81"/>
      <c r="AO220" s="81"/>
      <c r="AP220" s="81"/>
      <c r="AQ220" s="81"/>
      <c r="AR220" s="81"/>
      <c r="AS220" s="81"/>
      <c r="AT220" s="81"/>
      <c r="AU220" s="81"/>
      <c r="AV220" s="81"/>
      <c r="AW220" s="81"/>
      <c r="AX220" s="81"/>
      <c r="AY220" s="81"/>
      <c r="AZ220" s="81"/>
      <c r="BA220" s="81"/>
      <c r="BB220" s="81"/>
      <c r="BC220" s="81"/>
      <c r="BD220" s="81"/>
      <c r="BE220" s="81"/>
      <c r="BF220" s="81"/>
      <c r="BG220" s="81"/>
      <c r="BH220" s="81"/>
    </row>
    <row r="221" spans="1:60" x14ac:dyDescent="0.25">
      <c r="A221" s="81"/>
      <c r="J221" s="81"/>
      <c r="K221" s="81"/>
      <c r="L221" s="81"/>
      <c r="M221" s="81"/>
      <c r="N221" s="81"/>
      <c r="O221" s="81"/>
      <c r="P221" s="81"/>
      <c r="Q221" s="81"/>
      <c r="R221" s="81"/>
      <c r="S221" s="81"/>
      <c r="T221" s="81"/>
      <c r="U221" s="81"/>
      <c r="V221" s="81"/>
      <c r="W221" s="81"/>
      <c r="X221" s="81"/>
      <c r="Y221" s="81"/>
      <c r="Z221" s="81"/>
      <c r="AA221" s="81"/>
      <c r="AB221" s="81"/>
      <c r="AC221" s="81"/>
      <c r="AD221" s="81"/>
      <c r="AE221" s="81"/>
      <c r="AF221" s="81"/>
      <c r="AG221" s="81"/>
      <c r="AH221" s="81"/>
      <c r="AI221" s="81"/>
      <c r="AJ221" s="81"/>
      <c r="AK221" s="81"/>
      <c r="AL221" s="81"/>
      <c r="AM221" s="81"/>
      <c r="AN221" s="81"/>
      <c r="AO221" s="81"/>
      <c r="AP221" s="81"/>
      <c r="AQ221" s="81"/>
      <c r="AR221" s="81"/>
      <c r="AS221" s="81"/>
      <c r="AT221" s="81"/>
      <c r="AU221" s="81"/>
      <c r="AV221" s="81"/>
      <c r="AW221" s="81"/>
      <c r="AX221" s="81"/>
      <c r="AY221" s="81"/>
      <c r="AZ221" s="81"/>
      <c r="BA221" s="81"/>
      <c r="BB221" s="81"/>
      <c r="BC221" s="81"/>
      <c r="BD221" s="81"/>
      <c r="BE221" s="81"/>
      <c r="BF221" s="81"/>
      <c r="BG221" s="81"/>
      <c r="BH221" s="81"/>
    </row>
    <row r="222" spans="1:60" x14ac:dyDescent="0.25">
      <c r="A222" s="81"/>
      <c r="J222" s="81"/>
      <c r="K222" s="81"/>
      <c r="L222" s="81"/>
      <c r="M222" s="81"/>
      <c r="N222" s="81"/>
      <c r="O222" s="81"/>
      <c r="P222" s="81"/>
      <c r="Q222" s="81"/>
      <c r="R222" s="81"/>
      <c r="S222" s="81"/>
      <c r="T222" s="81"/>
      <c r="U222" s="81"/>
      <c r="V222" s="81"/>
      <c r="W222" s="81"/>
      <c r="X222" s="81"/>
      <c r="Y222" s="81"/>
      <c r="Z222" s="81"/>
      <c r="AA222" s="81"/>
      <c r="AB222" s="81"/>
      <c r="AC222" s="81"/>
      <c r="AD222" s="81"/>
      <c r="AE222" s="81"/>
      <c r="AF222" s="81"/>
      <c r="AG222" s="81"/>
      <c r="AH222" s="81"/>
      <c r="AI222" s="81"/>
      <c r="AJ222" s="81"/>
      <c r="AK222" s="81"/>
      <c r="AL222" s="81"/>
      <c r="AM222" s="81"/>
      <c r="AN222" s="81"/>
      <c r="AO222" s="81"/>
      <c r="AP222" s="81"/>
      <c r="AQ222" s="81"/>
      <c r="AR222" s="81"/>
      <c r="AS222" s="81"/>
      <c r="AT222" s="81"/>
      <c r="AU222" s="81"/>
      <c r="AV222" s="81"/>
      <c r="AW222" s="81"/>
      <c r="AX222" s="81"/>
      <c r="AY222" s="81"/>
      <c r="AZ222" s="81"/>
      <c r="BA222" s="81"/>
      <c r="BB222" s="81"/>
      <c r="BC222" s="81"/>
      <c r="BD222" s="81"/>
      <c r="BE222" s="81"/>
      <c r="BF222" s="81"/>
      <c r="BG222" s="81"/>
      <c r="BH222" s="81"/>
    </row>
    <row r="223" spans="1:60" x14ac:dyDescent="0.25">
      <c r="A223" s="81"/>
      <c r="J223" s="81"/>
      <c r="K223" s="81"/>
      <c r="L223" s="81"/>
      <c r="M223" s="81"/>
      <c r="N223" s="81"/>
      <c r="O223" s="81"/>
      <c r="P223" s="81"/>
      <c r="Q223" s="81"/>
      <c r="R223" s="81"/>
      <c r="S223" s="81"/>
      <c r="T223" s="81"/>
      <c r="U223" s="81"/>
      <c r="V223" s="81"/>
      <c r="W223" s="81"/>
      <c r="X223" s="81"/>
      <c r="Y223" s="81"/>
      <c r="Z223" s="81"/>
      <c r="AA223" s="81"/>
      <c r="AB223" s="81"/>
      <c r="AC223" s="81"/>
      <c r="AD223" s="81"/>
      <c r="AE223" s="81"/>
      <c r="AF223" s="81"/>
      <c r="AG223" s="81"/>
      <c r="AH223" s="81"/>
      <c r="AI223" s="81"/>
      <c r="AJ223" s="81"/>
      <c r="AK223" s="81"/>
      <c r="AL223" s="81"/>
      <c r="AM223" s="81"/>
      <c r="AN223" s="81"/>
      <c r="AO223" s="81"/>
      <c r="AP223" s="81"/>
      <c r="AQ223" s="81"/>
      <c r="AR223" s="81"/>
      <c r="AS223" s="81"/>
      <c r="AT223" s="81"/>
      <c r="AU223" s="81"/>
      <c r="AV223" s="81"/>
      <c r="AW223" s="81"/>
      <c r="AX223" s="81"/>
      <c r="AY223" s="81"/>
      <c r="AZ223" s="81"/>
      <c r="BA223" s="81"/>
      <c r="BB223" s="81"/>
      <c r="BC223" s="81"/>
      <c r="BD223" s="81"/>
      <c r="BE223" s="81"/>
      <c r="BF223" s="81"/>
      <c r="BG223" s="81"/>
      <c r="BH223" s="81"/>
    </row>
    <row r="224" spans="1:60" x14ac:dyDescent="0.25">
      <c r="A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row>
    <row r="225" spans="1:60" x14ac:dyDescent="0.25">
      <c r="A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row>
    <row r="226" spans="1:60" x14ac:dyDescent="0.25">
      <c r="A226" s="81"/>
      <c r="J226" s="81"/>
      <c r="K226" s="81"/>
      <c r="L226" s="81"/>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row>
    <row r="227" spans="1:60" x14ac:dyDescent="0.25">
      <c r="A227" s="81"/>
      <c r="J227" s="81"/>
      <c r="K227" s="81"/>
      <c r="L227" s="81"/>
      <c r="M227" s="81"/>
      <c r="N227" s="81"/>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row>
    <row r="228" spans="1:60" x14ac:dyDescent="0.25">
      <c r="A228" s="81"/>
      <c r="J228" s="81"/>
      <c r="K228" s="81"/>
      <c r="L228" s="81"/>
      <c r="M228" s="81"/>
      <c r="N228" s="81"/>
      <c r="O228" s="81"/>
      <c r="P228" s="81"/>
      <c r="Q228" s="81"/>
      <c r="R228" s="81"/>
      <c r="S228" s="81"/>
      <c r="T228" s="81"/>
      <c r="U228" s="81"/>
      <c r="V228" s="81"/>
      <c r="W228" s="81"/>
      <c r="X228" s="81"/>
      <c r="Y228" s="81"/>
      <c r="Z228" s="81"/>
      <c r="AA228" s="81"/>
      <c r="AB228" s="81"/>
      <c r="AC228" s="81"/>
      <c r="AD228" s="81"/>
      <c r="AE228" s="81"/>
      <c r="AF228" s="81"/>
      <c r="AG228" s="81"/>
      <c r="AH228" s="81"/>
      <c r="AI228" s="81"/>
      <c r="AJ228" s="81"/>
      <c r="AK228" s="81"/>
      <c r="AL228" s="81"/>
      <c r="AM228" s="81"/>
      <c r="AN228" s="81"/>
      <c r="AO228" s="81"/>
      <c r="AP228" s="81"/>
      <c r="AQ228" s="81"/>
      <c r="AR228" s="81"/>
      <c r="AS228" s="81"/>
      <c r="AT228" s="81"/>
      <c r="AU228" s="81"/>
      <c r="AV228" s="81"/>
      <c r="AW228" s="81"/>
      <c r="AX228" s="81"/>
      <c r="AY228" s="81"/>
      <c r="AZ228" s="81"/>
      <c r="BA228" s="81"/>
      <c r="BB228" s="81"/>
      <c r="BC228" s="81"/>
      <c r="BD228" s="81"/>
      <c r="BE228" s="81"/>
      <c r="BF228" s="81"/>
      <c r="BG228" s="81"/>
      <c r="BH228" s="81"/>
    </row>
    <row r="229" spans="1:60" x14ac:dyDescent="0.25">
      <c r="A229" s="81"/>
      <c r="J229" s="81"/>
      <c r="K229" s="81"/>
      <c r="L229" s="81"/>
      <c r="M229" s="81"/>
      <c r="N229" s="81"/>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row>
    <row r="230" spans="1:60" x14ac:dyDescent="0.25">
      <c r="A230" s="81"/>
      <c r="J230" s="81"/>
      <c r="K230" s="81"/>
      <c r="L230" s="81"/>
      <c r="M230" s="81"/>
      <c r="N230" s="81"/>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row>
    <row r="231" spans="1:60" x14ac:dyDescent="0.25">
      <c r="A231" s="81"/>
      <c r="J231" s="81"/>
      <c r="K231" s="81"/>
      <c r="L231" s="81"/>
      <c r="M231" s="81"/>
      <c r="N231" s="81"/>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row>
    <row r="232" spans="1:60" x14ac:dyDescent="0.25">
      <c r="A232" s="81"/>
      <c r="J232" s="81"/>
      <c r="K232" s="81"/>
      <c r="L232" s="81"/>
      <c r="M232" s="81"/>
      <c r="N232" s="81"/>
      <c r="O232" s="81"/>
      <c r="P232" s="81"/>
      <c r="Q232" s="81"/>
      <c r="R232" s="81"/>
      <c r="S232" s="81"/>
      <c r="T232" s="81"/>
      <c r="U232" s="81"/>
      <c r="V232" s="81"/>
      <c r="W232" s="81"/>
      <c r="X232" s="81"/>
      <c r="Y232" s="81"/>
      <c r="Z232" s="81"/>
      <c r="AA232" s="81"/>
      <c r="AB232" s="81"/>
      <c r="AC232" s="81"/>
      <c r="AD232" s="81"/>
      <c r="AE232" s="81"/>
      <c r="AF232" s="81"/>
      <c r="AG232" s="81"/>
      <c r="AH232" s="81"/>
      <c r="AI232" s="81"/>
      <c r="AJ232" s="81"/>
      <c r="AK232" s="81"/>
      <c r="AL232" s="81"/>
      <c r="AM232" s="81"/>
      <c r="AN232" s="81"/>
      <c r="AO232" s="81"/>
      <c r="AP232" s="81"/>
      <c r="AQ232" s="81"/>
      <c r="AR232" s="81"/>
      <c r="AS232" s="81"/>
      <c r="AT232" s="81"/>
      <c r="AU232" s="81"/>
      <c r="AV232" s="81"/>
      <c r="AW232" s="81"/>
      <c r="AX232" s="81"/>
      <c r="AY232" s="81"/>
      <c r="AZ232" s="81"/>
      <c r="BA232" s="81"/>
      <c r="BB232" s="81"/>
      <c r="BC232" s="81"/>
      <c r="BD232" s="81"/>
      <c r="BE232" s="81"/>
      <c r="BF232" s="81"/>
      <c r="BG232" s="81"/>
      <c r="BH232" s="81"/>
    </row>
    <row r="233" spans="1:60" x14ac:dyDescent="0.25">
      <c r="A233" s="81"/>
      <c r="J233" s="81"/>
      <c r="K233" s="81"/>
      <c r="L233" s="81"/>
      <c r="M233" s="81"/>
      <c r="N233" s="81"/>
      <c r="O233" s="81"/>
      <c r="P233" s="81"/>
      <c r="Q233" s="81"/>
      <c r="R233" s="81"/>
      <c r="S233" s="81"/>
      <c r="T233" s="81"/>
      <c r="U233" s="81"/>
      <c r="V233" s="81"/>
      <c r="W233" s="81"/>
      <c r="X233" s="81"/>
      <c r="Y233" s="81"/>
      <c r="Z233" s="81"/>
      <c r="AA233" s="81"/>
      <c r="AB233" s="81"/>
      <c r="AC233" s="81"/>
      <c r="AD233" s="81"/>
      <c r="AE233" s="81"/>
      <c r="AF233" s="81"/>
      <c r="AG233" s="81"/>
      <c r="AH233" s="81"/>
      <c r="AI233" s="81"/>
      <c r="AJ233" s="81"/>
      <c r="AK233" s="81"/>
      <c r="AL233" s="81"/>
      <c r="AM233" s="81"/>
      <c r="AN233" s="81"/>
      <c r="AO233" s="81"/>
      <c r="AP233" s="81"/>
      <c r="AQ233" s="81"/>
      <c r="AR233" s="81"/>
      <c r="AS233" s="81"/>
      <c r="AT233" s="81"/>
      <c r="AU233" s="81"/>
      <c r="AV233" s="81"/>
      <c r="AW233" s="81"/>
      <c r="AX233" s="81"/>
      <c r="AY233" s="81"/>
      <c r="AZ233" s="81"/>
      <c r="BA233" s="81"/>
      <c r="BB233" s="81"/>
      <c r="BC233" s="81"/>
      <c r="BD233" s="81"/>
      <c r="BE233" s="81"/>
      <c r="BF233" s="81"/>
      <c r="BG233" s="81"/>
      <c r="BH233" s="81"/>
    </row>
    <row r="234" spans="1:60" x14ac:dyDescent="0.25">
      <c r="A234" s="81"/>
      <c r="J234" s="81"/>
      <c r="K234" s="81"/>
      <c r="L234" s="81"/>
      <c r="M234" s="81"/>
      <c r="N234" s="81"/>
      <c r="O234" s="81"/>
      <c r="P234" s="81"/>
      <c r="Q234" s="81"/>
      <c r="R234" s="81"/>
      <c r="S234" s="81"/>
      <c r="T234" s="81"/>
      <c r="U234" s="81"/>
      <c r="V234" s="81"/>
      <c r="W234" s="81"/>
      <c r="X234" s="81"/>
      <c r="Y234" s="81"/>
      <c r="Z234" s="81"/>
      <c r="AA234" s="81"/>
      <c r="AB234" s="81"/>
      <c r="AC234" s="81"/>
      <c r="AD234" s="81"/>
      <c r="AE234" s="81"/>
      <c r="AF234" s="81"/>
      <c r="AG234" s="81"/>
      <c r="AH234" s="81"/>
      <c r="AI234" s="81"/>
      <c r="AJ234" s="81"/>
      <c r="AK234" s="81"/>
      <c r="AL234" s="81"/>
      <c r="AM234" s="81"/>
      <c r="AN234" s="81"/>
      <c r="AO234" s="81"/>
      <c r="AP234" s="81"/>
      <c r="AQ234" s="81"/>
      <c r="AR234" s="81"/>
      <c r="AS234" s="81"/>
      <c r="AT234" s="81"/>
      <c r="AU234" s="81"/>
      <c r="AV234" s="81"/>
      <c r="AW234" s="81"/>
      <c r="AX234" s="81"/>
      <c r="AY234" s="81"/>
      <c r="AZ234" s="81"/>
      <c r="BA234" s="81"/>
      <c r="BB234" s="81"/>
      <c r="BC234" s="81"/>
      <c r="BD234" s="81"/>
      <c r="BE234" s="81"/>
      <c r="BF234" s="81"/>
      <c r="BG234" s="81"/>
      <c r="BH234" s="81"/>
    </row>
    <row r="235" spans="1:60" x14ac:dyDescent="0.25">
      <c r="A235" s="81"/>
      <c r="J235" s="81"/>
      <c r="K235" s="81"/>
      <c r="L235" s="81"/>
      <c r="M235" s="81"/>
      <c r="N235" s="81"/>
      <c r="O235" s="81"/>
      <c r="P235" s="81"/>
      <c r="Q235" s="81"/>
      <c r="R235" s="81"/>
      <c r="S235" s="81"/>
      <c r="T235" s="81"/>
      <c r="U235" s="81"/>
      <c r="V235" s="81"/>
      <c r="W235" s="81"/>
      <c r="X235" s="81"/>
      <c r="Y235" s="81"/>
      <c r="Z235" s="81"/>
      <c r="AA235" s="81"/>
      <c r="AB235" s="81"/>
      <c r="AC235" s="81"/>
      <c r="AD235" s="81"/>
      <c r="AE235" s="81"/>
      <c r="AF235" s="81"/>
      <c r="AG235" s="81"/>
      <c r="AH235" s="81"/>
      <c r="AI235" s="81"/>
      <c r="AJ235" s="81"/>
      <c r="AK235" s="81"/>
      <c r="AL235" s="81"/>
      <c r="AM235" s="81"/>
      <c r="AN235" s="81"/>
      <c r="AO235" s="81"/>
      <c r="AP235" s="81"/>
      <c r="AQ235" s="81"/>
      <c r="AR235" s="81"/>
      <c r="AS235" s="81"/>
      <c r="AT235" s="81"/>
      <c r="AU235" s="81"/>
      <c r="AV235" s="81"/>
      <c r="AW235" s="81"/>
      <c r="AX235" s="81"/>
      <c r="AY235" s="81"/>
      <c r="AZ235" s="81"/>
      <c r="BA235" s="81"/>
      <c r="BB235" s="81"/>
      <c r="BC235" s="81"/>
      <c r="BD235" s="81"/>
      <c r="BE235" s="81"/>
      <c r="BF235" s="81"/>
      <c r="BG235" s="81"/>
      <c r="BH235" s="81"/>
    </row>
    <row r="236" spans="1:60" x14ac:dyDescent="0.25">
      <c r="A236" s="81"/>
      <c r="J236" s="81"/>
      <c r="K236" s="81"/>
      <c r="L236" s="81"/>
      <c r="M236" s="81"/>
      <c r="N236" s="81"/>
      <c r="O236" s="81"/>
      <c r="P236" s="81"/>
      <c r="Q236" s="81"/>
      <c r="R236" s="81"/>
      <c r="S236" s="81"/>
      <c r="T236" s="81"/>
      <c r="U236" s="81"/>
      <c r="V236" s="81"/>
      <c r="W236" s="81"/>
      <c r="X236" s="81"/>
      <c r="Y236" s="81"/>
      <c r="Z236" s="81"/>
      <c r="AA236" s="81"/>
      <c r="AB236" s="81"/>
      <c r="AC236" s="81"/>
      <c r="AD236" s="81"/>
      <c r="AE236" s="81"/>
      <c r="AF236" s="81"/>
      <c r="AG236" s="81"/>
      <c r="AH236" s="81"/>
      <c r="AI236" s="81"/>
      <c r="AJ236" s="81"/>
      <c r="AK236" s="81"/>
      <c r="AL236" s="81"/>
      <c r="AM236" s="81"/>
      <c r="AN236" s="81"/>
      <c r="AO236" s="81"/>
      <c r="AP236" s="81"/>
      <c r="AQ236" s="81"/>
      <c r="AR236" s="81"/>
      <c r="AS236" s="81"/>
      <c r="AT236" s="81"/>
      <c r="AU236" s="81"/>
      <c r="AV236" s="81"/>
      <c r="AW236" s="81"/>
      <c r="AX236" s="81"/>
      <c r="AY236" s="81"/>
      <c r="AZ236" s="81"/>
      <c r="BA236" s="81"/>
      <c r="BB236" s="81"/>
      <c r="BC236" s="81"/>
      <c r="BD236" s="81"/>
      <c r="BE236" s="81"/>
      <c r="BF236" s="81"/>
      <c r="BG236" s="81"/>
      <c r="BH236" s="81"/>
    </row>
    <row r="237" spans="1:60" x14ac:dyDescent="0.25">
      <c r="A237" s="81"/>
      <c r="J237" s="81"/>
      <c r="K237" s="81"/>
      <c r="L237" s="81"/>
      <c r="M237" s="81"/>
      <c r="N237" s="81"/>
      <c r="O237" s="81"/>
      <c r="P237" s="81"/>
      <c r="Q237" s="81"/>
      <c r="R237" s="81"/>
      <c r="S237" s="81"/>
      <c r="T237" s="81"/>
      <c r="U237" s="81"/>
      <c r="V237" s="81"/>
      <c r="W237" s="81"/>
      <c r="X237" s="81"/>
      <c r="Y237" s="81"/>
      <c r="Z237" s="81"/>
      <c r="AA237" s="81"/>
      <c r="AB237" s="81"/>
      <c r="AC237" s="81"/>
      <c r="AD237" s="81"/>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F237" s="81"/>
      <c r="BG237" s="81"/>
      <c r="BH237" s="81"/>
    </row>
    <row r="238" spans="1:60" x14ac:dyDescent="0.25">
      <c r="A238" s="81"/>
      <c r="J238" s="81"/>
      <c r="K238" s="81"/>
      <c r="L238" s="81"/>
      <c r="M238" s="81"/>
      <c r="N238" s="81"/>
      <c r="O238" s="81"/>
      <c r="P238" s="81"/>
      <c r="Q238" s="81"/>
      <c r="R238" s="81"/>
      <c r="S238" s="81"/>
      <c r="T238" s="81"/>
      <c r="U238" s="81"/>
      <c r="V238" s="81"/>
      <c r="W238" s="81"/>
      <c r="X238" s="81"/>
      <c r="Y238" s="81"/>
      <c r="Z238" s="81"/>
      <c r="AA238" s="81"/>
      <c r="AB238" s="81"/>
      <c r="AC238" s="81"/>
      <c r="AD238" s="81"/>
      <c r="AE238" s="81"/>
      <c r="AF238" s="81"/>
      <c r="AG238" s="81"/>
      <c r="AH238" s="81"/>
      <c r="AI238" s="81"/>
      <c r="AJ238" s="81"/>
      <c r="AK238" s="81"/>
      <c r="AL238" s="81"/>
      <c r="AM238" s="81"/>
      <c r="AN238" s="81"/>
      <c r="AO238" s="81"/>
      <c r="AP238" s="81"/>
      <c r="AQ238" s="81"/>
      <c r="AR238" s="81"/>
      <c r="AS238" s="81"/>
      <c r="AT238" s="81"/>
      <c r="AU238" s="81"/>
      <c r="AV238" s="81"/>
      <c r="AW238" s="81"/>
      <c r="AX238" s="81"/>
      <c r="AY238" s="81"/>
      <c r="AZ238" s="81"/>
      <c r="BA238" s="81"/>
      <c r="BB238" s="81"/>
      <c r="BC238" s="81"/>
      <c r="BD238" s="81"/>
      <c r="BE238" s="81"/>
      <c r="BF238" s="81"/>
      <c r="BG238" s="81"/>
      <c r="BH238" s="81"/>
    </row>
    <row r="239" spans="1:60" x14ac:dyDescent="0.25">
      <c r="A239" s="81"/>
      <c r="J239" s="81"/>
      <c r="K239" s="81"/>
      <c r="L239" s="81"/>
      <c r="M239" s="81"/>
      <c r="N239" s="81"/>
      <c r="O239" s="81"/>
      <c r="P239" s="81"/>
      <c r="Q239" s="81"/>
      <c r="R239" s="81"/>
      <c r="S239" s="81"/>
      <c r="T239" s="81"/>
      <c r="U239" s="81"/>
      <c r="V239" s="81"/>
      <c r="W239" s="81"/>
      <c r="X239" s="81"/>
      <c r="Y239" s="81"/>
      <c r="Z239" s="81"/>
      <c r="AA239" s="81"/>
      <c r="AB239" s="81"/>
      <c r="AC239" s="81"/>
      <c r="AD239" s="81"/>
      <c r="AE239" s="81"/>
      <c r="AF239" s="81"/>
      <c r="AG239" s="81"/>
      <c r="AH239" s="81"/>
      <c r="AI239" s="81"/>
      <c r="AJ239" s="81"/>
      <c r="AK239" s="81"/>
      <c r="AL239" s="81"/>
      <c r="AM239" s="81"/>
      <c r="AN239" s="81"/>
      <c r="AO239" s="81"/>
      <c r="AP239" s="81"/>
      <c r="AQ239" s="81"/>
      <c r="AR239" s="81"/>
      <c r="AS239" s="81"/>
      <c r="AT239" s="81"/>
      <c r="AU239" s="81"/>
      <c r="AV239" s="81"/>
      <c r="AW239" s="81"/>
      <c r="AX239" s="81"/>
      <c r="AY239" s="81"/>
      <c r="AZ239" s="81"/>
      <c r="BA239" s="81"/>
      <c r="BB239" s="81"/>
      <c r="BC239" s="81"/>
      <c r="BD239" s="81"/>
      <c r="BE239" s="81"/>
      <c r="BF239" s="81"/>
      <c r="BG239" s="81"/>
      <c r="BH239" s="81"/>
    </row>
    <row r="240" spans="1:60" x14ac:dyDescent="0.25">
      <c r="A240" s="81"/>
      <c r="J240" s="81"/>
      <c r="K240" s="81"/>
      <c r="L240" s="81"/>
      <c r="M240" s="81"/>
      <c r="N240" s="81"/>
      <c r="O240" s="81"/>
      <c r="P240" s="81"/>
      <c r="Q240" s="81"/>
      <c r="R240" s="81"/>
      <c r="S240" s="81"/>
      <c r="T240" s="81"/>
      <c r="U240" s="81"/>
      <c r="V240" s="81"/>
      <c r="W240" s="81"/>
      <c r="X240" s="81"/>
      <c r="Y240" s="81"/>
      <c r="Z240" s="81"/>
      <c r="AA240" s="81"/>
      <c r="AB240" s="81"/>
      <c r="AC240" s="81"/>
      <c r="AD240" s="81"/>
      <c r="AE240" s="81"/>
      <c r="AF240" s="81"/>
      <c r="AG240" s="81"/>
      <c r="AH240" s="81"/>
      <c r="AI240" s="81"/>
      <c r="AJ240" s="81"/>
      <c r="AK240" s="81"/>
      <c r="AL240" s="81"/>
      <c r="AM240" s="81"/>
      <c r="AN240" s="81"/>
      <c r="AO240" s="81"/>
      <c r="AP240" s="81"/>
      <c r="AQ240" s="81"/>
      <c r="AR240" s="81"/>
      <c r="AS240" s="81"/>
      <c r="AT240" s="81"/>
      <c r="AU240" s="81"/>
      <c r="AV240" s="81"/>
      <c r="AW240" s="81"/>
      <c r="AX240" s="81"/>
      <c r="AY240" s="81"/>
      <c r="AZ240" s="81"/>
      <c r="BA240" s="81"/>
      <c r="BB240" s="81"/>
      <c r="BC240" s="81"/>
      <c r="BD240" s="81"/>
      <c r="BE240" s="81"/>
      <c r="BF240" s="81"/>
      <c r="BG240" s="81"/>
      <c r="BH240" s="81"/>
    </row>
    <row r="241" spans="1:60" x14ac:dyDescent="0.25">
      <c r="A241" s="81"/>
      <c r="J241" s="81"/>
      <c r="K241" s="81"/>
      <c r="L241" s="81"/>
      <c r="M241" s="81"/>
      <c r="N241" s="81"/>
      <c r="O241" s="81"/>
      <c r="P241" s="81"/>
      <c r="Q241" s="81"/>
      <c r="R241" s="81"/>
      <c r="S241" s="81"/>
      <c r="T241" s="81"/>
      <c r="U241" s="81"/>
      <c r="V241" s="81"/>
      <c r="W241" s="81"/>
      <c r="X241" s="81"/>
      <c r="Y241" s="81"/>
      <c r="Z241" s="81"/>
      <c r="AA241" s="81"/>
      <c r="AB241" s="81"/>
      <c r="AC241" s="81"/>
      <c r="AD241" s="81"/>
      <c r="AE241" s="81"/>
      <c r="AF241" s="81"/>
      <c r="AG241" s="81"/>
      <c r="AH241" s="81"/>
      <c r="AI241" s="81"/>
      <c r="AJ241" s="81"/>
      <c r="AK241" s="81"/>
      <c r="AL241" s="81"/>
      <c r="AM241" s="81"/>
      <c r="AN241" s="81"/>
      <c r="AO241" s="81"/>
      <c r="AP241" s="81"/>
      <c r="AQ241" s="81"/>
      <c r="AR241" s="81"/>
      <c r="AS241" s="81"/>
      <c r="AT241" s="81"/>
      <c r="AU241" s="81"/>
      <c r="AV241" s="81"/>
      <c r="AW241" s="81"/>
      <c r="AX241" s="81"/>
      <c r="AY241" s="81"/>
      <c r="AZ241" s="81"/>
      <c r="BA241" s="81"/>
      <c r="BB241" s="81"/>
      <c r="BC241" s="81"/>
      <c r="BD241" s="81"/>
      <c r="BE241" s="81"/>
      <c r="BF241" s="81"/>
      <c r="BG241" s="81"/>
      <c r="BH241" s="81"/>
    </row>
    <row r="242" spans="1:60" x14ac:dyDescent="0.25">
      <c r="A242" s="81"/>
      <c r="J242" s="81"/>
      <c r="K242" s="81"/>
      <c r="L242" s="81"/>
      <c r="M242" s="81"/>
      <c r="N242" s="81"/>
      <c r="O242" s="81"/>
      <c r="P242" s="81"/>
      <c r="Q242" s="81"/>
      <c r="R242" s="81"/>
      <c r="S242" s="81"/>
      <c r="T242" s="81"/>
      <c r="U242" s="81"/>
      <c r="V242" s="81"/>
      <c r="W242" s="81"/>
      <c r="X242" s="81"/>
      <c r="Y242" s="81"/>
      <c r="Z242" s="81"/>
      <c r="AA242" s="81"/>
      <c r="AB242" s="81"/>
      <c r="AC242" s="81"/>
      <c r="AD242" s="81"/>
      <c r="AE242" s="81"/>
      <c r="AF242" s="81"/>
      <c r="AG242" s="81"/>
      <c r="AH242" s="81"/>
      <c r="AI242" s="81"/>
      <c r="AJ242" s="81"/>
      <c r="AK242" s="81"/>
      <c r="AL242" s="81"/>
      <c r="AM242" s="81"/>
      <c r="AN242" s="81"/>
      <c r="AO242" s="81"/>
      <c r="AP242" s="81"/>
      <c r="AQ242" s="81"/>
      <c r="AR242" s="81"/>
      <c r="AS242" s="81"/>
      <c r="AT242" s="81"/>
      <c r="AU242" s="81"/>
      <c r="AV242" s="81"/>
      <c r="AW242" s="81"/>
      <c r="AX242" s="81"/>
      <c r="AY242" s="81"/>
      <c r="AZ242" s="81"/>
      <c r="BA242" s="81"/>
      <c r="BB242" s="81"/>
      <c r="BC242" s="81"/>
      <c r="BD242" s="81"/>
      <c r="BE242" s="81"/>
      <c r="BF242" s="81"/>
      <c r="BG242" s="81"/>
      <c r="BH242" s="81"/>
    </row>
    <row r="243" spans="1:60" x14ac:dyDescent="0.25">
      <c r="A243" s="81"/>
      <c r="J243" s="81"/>
      <c r="K243" s="81"/>
      <c r="L243" s="81"/>
      <c r="M243" s="81"/>
      <c r="N243" s="81"/>
      <c r="O243" s="81"/>
      <c r="P243" s="81"/>
      <c r="Q243" s="81"/>
      <c r="R243" s="81"/>
      <c r="S243" s="81"/>
      <c r="T243" s="81"/>
      <c r="U243" s="81"/>
      <c r="V243" s="81"/>
      <c r="W243" s="81"/>
      <c r="X243" s="81"/>
      <c r="Y243" s="81"/>
      <c r="Z243" s="81"/>
      <c r="AA243" s="81"/>
      <c r="AB243" s="81"/>
      <c r="AC243" s="81"/>
      <c r="AD243" s="81"/>
      <c r="AE243" s="81"/>
      <c r="AF243" s="81"/>
      <c r="AG243" s="81"/>
      <c r="AH243" s="81"/>
      <c r="AI243" s="81"/>
      <c r="AJ243" s="81"/>
      <c r="AK243" s="81"/>
      <c r="AL243" s="81"/>
      <c r="AM243" s="81"/>
      <c r="AN243" s="81"/>
      <c r="AO243" s="81"/>
      <c r="AP243" s="81"/>
      <c r="AQ243" s="81"/>
      <c r="AR243" s="81"/>
      <c r="AS243" s="81"/>
      <c r="AT243" s="81"/>
      <c r="AU243" s="81"/>
      <c r="AV243" s="81"/>
      <c r="AW243" s="81"/>
      <c r="AX243" s="81"/>
      <c r="AY243" s="81"/>
      <c r="AZ243" s="81"/>
      <c r="BA243" s="81"/>
      <c r="BB243" s="81"/>
      <c r="BC243" s="81"/>
      <c r="BD243" s="81"/>
      <c r="BE243" s="81"/>
      <c r="BF243" s="81"/>
      <c r="BG243" s="81"/>
      <c r="BH243" s="81"/>
    </row>
    <row r="244" spans="1:60" x14ac:dyDescent="0.25">
      <c r="A244" s="81"/>
      <c r="J244" s="81"/>
      <c r="K244" s="81"/>
      <c r="L244" s="81"/>
      <c r="M244" s="81"/>
      <c r="N244" s="81"/>
      <c r="O244" s="81"/>
      <c r="P244" s="81"/>
      <c r="Q244" s="81"/>
      <c r="R244" s="81"/>
      <c r="S244" s="81"/>
      <c r="T244" s="81"/>
      <c r="U244" s="81"/>
      <c r="V244" s="81"/>
      <c r="W244" s="81"/>
      <c r="X244" s="81"/>
      <c r="Y244" s="81"/>
      <c r="Z244" s="81"/>
      <c r="AA244" s="81"/>
      <c r="AB244" s="81"/>
      <c r="AC244" s="81"/>
      <c r="AD244" s="81"/>
      <c r="AE244" s="81"/>
      <c r="AF244" s="81"/>
      <c r="AG244" s="81"/>
      <c r="AH244" s="81"/>
      <c r="AI244" s="81"/>
      <c r="AJ244" s="81"/>
      <c r="AK244" s="81"/>
      <c r="AL244" s="81"/>
      <c r="AM244" s="81"/>
      <c r="AN244" s="81"/>
      <c r="AO244" s="81"/>
      <c r="AP244" s="81"/>
      <c r="AQ244" s="81"/>
      <c r="AR244" s="81"/>
      <c r="AS244" s="81"/>
      <c r="AT244" s="81"/>
      <c r="AU244" s="81"/>
      <c r="AV244" s="81"/>
      <c r="AW244" s="81"/>
      <c r="AX244" s="81"/>
      <c r="AY244" s="81"/>
      <c r="AZ244" s="81"/>
      <c r="BA244" s="81"/>
      <c r="BB244" s="81"/>
      <c r="BC244" s="81"/>
      <c r="BD244" s="81"/>
      <c r="BE244" s="81"/>
      <c r="BF244" s="81"/>
      <c r="BG244" s="81"/>
      <c r="BH244" s="81"/>
    </row>
    <row r="245" spans="1:60" x14ac:dyDescent="0.25">
      <c r="A245" s="81"/>
    </row>
    <row r="246" spans="1:60" x14ac:dyDescent="0.25">
      <c r="A246" s="81"/>
    </row>
    <row r="247" spans="1:60" x14ac:dyDescent="0.25">
      <c r="A247" s="81"/>
    </row>
    <row r="248" spans="1:60" x14ac:dyDescent="0.25">
      <c r="A248" s="81"/>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1"/>
      <c r="B1" s="598" t="s">
        <v>180</v>
      </c>
      <c r="C1" s="598"/>
      <c r="D1" s="598"/>
      <c r="E1" s="81"/>
      <c r="F1" s="81"/>
      <c r="G1" s="81"/>
      <c r="H1" s="81"/>
      <c r="I1" s="81"/>
      <c r="J1" s="81"/>
      <c r="K1" s="81"/>
      <c r="L1" s="81"/>
      <c r="M1" s="81"/>
      <c r="N1" s="81"/>
      <c r="O1" s="81"/>
      <c r="P1" s="81"/>
      <c r="Q1" s="81"/>
      <c r="R1" s="81"/>
      <c r="S1" s="81"/>
      <c r="T1" s="81"/>
      <c r="U1" s="81"/>
      <c r="V1" s="81"/>
      <c r="W1" s="81"/>
      <c r="X1" s="81"/>
      <c r="Y1" s="81"/>
      <c r="Z1" s="81"/>
      <c r="AA1" s="81"/>
      <c r="AB1" s="81"/>
      <c r="AC1" s="81"/>
      <c r="AD1" s="81"/>
      <c r="AE1" s="81"/>
    </row>
    <row r="2" spans="1:37" x14ac:dyDescent="0.2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7" ht="25.5" x14ac:dyDescent="0.25">
      <c r="A3" s="81"/>
      <c r="B3" s="10"/>
      <c r="C3" s="11" t="s">
        <v>181</v>
      </c>
      <c r="D3" s="11" t="s">
        <v>164</v>
      </c>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7" ht="51" x14ac:dyDescent="0.25">
      <c r="A4" s="81"/>
      <c r="B4" s="12" t="s">
        <v>182</v>
      </c>
      <c r="C4" s="13" t="s">
        <v>183</v>
      </c>
      <c r="D4" s="14">
        <v>0.2</v>
      </c>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7" ht="51" x14ac:dyDescent="0.25">
      <c r="A5" s="81"/>
      <c r="B5" s="15" t="s">
        <v>184</v>
      </c>
      <c r="C5" s="16" t="s">
        <v>185</v>
      </c>
      <c r="D5" s="17">
        <v>0.4</v>
      </c>
      <c r="E5" s="81"/>
      <c r="F5" s="81"/>
      <c r="G5" s="81"/>
      <c r="H5" s="81"/>
      <c r="I5" s="81"/>
      <c r="J5" s="81"/>
      <c r="K5" s="81"/>
      <c r="L5" s="81"/>
      <c r="M5" s="81"/>
      <c r="N5" s="81"/>
      <c r="O5" s="81"/>
      <c r="P5" s="81"/>
      <c r="Q5" s="81"/>
      <c r="R5" s="81"/>
      <c r="S5" s="81"/>
      <c r="T5" s="81"/>
      <c r="U5" s="81"/>
      <c r="V5" s="81"/>
      <c r="W5" s="81"/>
      <c r="X5" s="81"/>
      <c r="Y5" s="81"/>
      <c r="Z5" s="81"/>
      <c r="AA5" s="81"/>
      <c r="AB5" s="81"/>
      <c r="AC5" s="81"/>
      <c r="AD5" s="81"/>
      <c r="AE5" s="81"/>
    </row>
    <row r="6" spans="1:37" ht="51" x14ac:dyDescent="0.25">
      <c r="A6" s="81"/>
      <c r="B6" s="18" t="s">
        <v>186</v>
      </c>
      <c r="C6" s="16" t="s">
        <v>187</v>
      </c>
      <c r="D6" s="17">
        <v>0.6</v>
      </c>
      <c r="E6" s="81"/>
      <c r="F6" s="81"/>
      <c r="G6" s="81"/>
      <c r="H6" s="81"/>
      <c r="I6" s="81"/>
      <c r="J6" s="81"/>
      <c r="K6" s="81"/>
      <c r="L6" s="81"/>
      <c r="M6" s="81"/>
      <c r="N6" s="81"/>
      <c r="O6" s="81"/>
      <c r="P6" s="81"/>
      <c r="Q6" s="81"/>
      <c r="R6" s="81"/>
      <c r="S6" s="81"/>
      <c r="T6" s="81"/>
      <c r="U6" s="81"/>
      <c r="V6" s="81"/>
      <c r="W6" s="81"/>
      <c r="X6" s="81"/>
      <c r="Y6" s="81"/>
      <c r="Z6" s="81"/>
      <c r="AA6" s="81"/>
      <c r="AB6" s="81"/>
      <c r="AC6" s="81"/>
      <c r="AD6" s="81"/>
      <c r="AE6" s="81"/>
    </row>
    <row r="7" spans="1:37" ht="76.5" x14ac:dyDescent="0.25">
      <c r="A7" s="81"/>
      <c r="B7" s="19" t="s">
        <v>188</v>
      </c>
      <c r="C7" s="16" t="s">
        <v>189</v>
      </c>
      <c r="D7" s="17">
        <v>0.8</v>
      </c>
      <c r="E7" s="81"/>
      <c r="F7" s="81"/>
      <c r="G7" s="81"/>
      <c r="H7" s="81"/>
      <c r="I7" s="81"/>
      <c r="J7" s="81"/>
      <c r="K7" s="81"/>
      <c r="L7" s="81"/>
      <c r="M7" s="81"/>
      <c r="N7" s="81"/>
      <c r="O7" s="81"/>
      <c r="P7" s="81"/>
      <c r="Q7" s="81"/>
      <c r="R7" s="81"/>
      <c r="S7" s="81"/>
      <c r="T7" s="81"/>
      <c r="U7" s="81"/>
      <c r="V7" s="81"/>
      <c r="W7" s="81"/>
      <c r="X7" s="81"/>
      <c r="Y7" s="81"/>
      <c r="Z7" s="81"/>
      <c r="AA7" s="81"/>
      <c r="AB7" s="81"/>
      <c r="AC7" s="81"/>
      <c r="AD7" s="81"/>
      <c r="AE7" s="81"/>
    </row>
    <row r="8" spans="1:37" ht="51" x14ac:dyDescent="0.25">
      <c r="A8" s="81"/>
      <c r="B8" s="20" t="s">
        <v>190</v>
      </c>
      <c r="C8" s="16" t="s">
        <v>191</v>
      </c>
      <c r="D8" s="17">
        <v>1</v>
      </c>
      <c r="E8" s="81"/>
      <c r="F8" s="81"/>
      <c r="G8" s="81"/>
      <c r="H8" s="81"/>
      <c r="I8" s="81"/>
      <c r="J8" s="81"/>
      <c r="K8" s="81"/>
      <c r="L8" s="81"/>
      <c r="M8" s="81"/>
      <c r="N8" s="81"/>
      <c r="O8" s="81"/>
      <c r="P8" s="81"/>
      <c r="Q8" s="81"/>
      <c r="R8" s="81"/>
      <c r="S8" s="81"/>
      <c r="T8" s="81"/>
      <c r="U8" s="81"/>
      <c r="V8" s="81"/>
      <c r="W8" s="81"/>
      <c r="X8" s="81"/>
      <c r="Y8" s="81"/>
      <c r="Z8" s="81"/>
      <c r="AA8" s="81"/>
      <c r="AB8" s="81"/>
      <c r="AC8" s="81"/>
      <c r="AD8" s="81"/>
      <c r="AE8" s="81"/>
    </row>
    <row r="9" spans="1:37" x14ac:dyDescent="0.25">
      <c r="A9" s="81"/>
      <c r="B9" s="102"/>
      <c r="C9" s="102"/>
      <c r="D9" s="102"/>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row>
    <row r="10" spans="1:37" ht="16.5" x14ac:dyDescent="0.25">
      <c r="A10" s="81"/>
      <c r="B10" s="103"/>
      <c r="C10" s="102"/>
      <c r="D10" s="102"/>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c r="AI10" s="81"/>
      <c r="AJ10" s="81"/>
      <c r="AK10" s="81"/>
    </row>
    <row r="11" spans="1:37" x14ac:dyDescent="0.25">
      <c r="A11" s="81"/>
      <c r="B11" s="102"/>
      <c r="C11" s="102"/>
      <c r="D11" s="102"/>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row>
    <row r="12" spans="1:37" x14ac:dyDescent="0.25">
      <c r="A12" s="81"/>
      <c r="B12" s="102"/>
      <c r="C12" s="102"/>
      <c r="D12" s="102"/>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row>
    <row r="13" spans="1:37" x14ac:dyDescent="0.25">
      <c r="A13" s="81"/>
      <c r="B13" s="102"/>
      <c r="C13" s="102"/>
      <c r="D13" s="102"/>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row>
    <row r="14" spans="1:37" x14ac:dyDescent="0.25">
      <c r="A14" s="81"/>
      <c r="B14" s="102"/>
      <c r="C14" s="102"/>
      <c r="D14" s="102"/>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row>
    <row r="15" spans="1:37" x14ac:dyDescent="0.25">
      <c r="A15" s="81"/>
      <c r="B15" s="102"/>
      <c r="C15" s="102"/>
      <c r="D15" s="102"/>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row>
    <row r="16" spans="1:37" x14ac:dyDescent="0.25">
      <c r="A16" s="81"/>
      <c r="B16" s="102"/>
      <c r="C16" s="102"/>
      <c r="D16" s="102"/>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row>
    <row r="17" spans="1:37" x14ac:dyDescent="0.25">
      <c r="A17" s="81"/>
      <c r="B17" s="102"/>
      <c r="C17" s="102"/>
      <c r="D17" s="102"/>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c r="AI17" s="81"/>
      <c r="AJ17" s="81"/>
      <c r="AK17" s="81"/>
    </row>
    <row r="18" spans="1:37" x14ac:dyDescent="0.25">
      <c r="A18" s="81"/>
      <c r="B18" s="102"/>
      <c r="C18" s="102"/>
      <c r="D18" s="102"/>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row>
    <row r="19" spans="1:37" x14ac:dyDescent="0.25">
      <c r="A19" s="81"/>
      <c r="B19" s="81"/>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row>
    <row r="20" spans="1:37" x14ac:dyDescent="0.25">
      <c r="A20" s="81"/>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row>
    <row r="21" spans="1:37" x14ac:dyDescent="0.25">
      <c r="A21" s="81"/>
      <c r="B21" s="81"/>
      <c r="C21" s="81"/>
      <c r="D21" s="81"/>
      <c r="E21" s="81"/>
      <c r="F21" s="81"/>
      <c r="G21" s="81"/>
      <c r="H21" s="81"/>
      <c r="I21" s="81"/>
      <c r="J21" s="81"/>
      <c r="K21" s="81"/>
      <c r="L21" s="81"/>
      <c r="M21" s="81"/>
      <c r="N21" s="81"/>
      <c r="O21" s="81"/>
      <c r="P21" s="81"/>
      <c r="Q21" s="81"/>
      <c r="R21" s="81"/>
      <c r="S21" s="81"/>
      <c r="T21" s="81"/>
      <c r="U21" s="81"/>
      <c r="V21" s="81"/>
      <c r="W21" s="81"/>
      <c r="X21" s="81"/>
      <c r="Y21" s="81"/>
      <c r="Z21" s="81"/>
      <c r="AA21" s="81"/>
      <c r="AB21" s="81"/>
      <c r="AC21" s="81"/>
      <c r="AD21" s="81"/>
      <c r="AE21" s="81"/>
      <c r="AF21" s="81"/>
      <c r="AG21" s="81"/>
      <c r="AH21" s="81"/>
      <c r="AI21" s="81"/>
      <c r="AJ21" s="81"/>
      <c r="AK21" s="81"/>
    </row>
    <row r="22" spans="1:37" x14ac:dyDescent="0.25">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81"/>
      <c r="AK22" s="81"/>
    </row>
    <row r="23" spans="1:37" x14ac:dyDescent="0.25">
      <c r="A23" s="81"/>
      <c r="B23" s="81"/>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row>
    <row r="24" spans="1:37" x14ac:dyDescent="0.25">
      <c r="A24" s="81"/>
      <c r="B24" s="81"/>
      <c r="C24" s="81"/>
      <c r="D24" s="81"/>
      <c r="E24" s="81"/>
      <c r="F24" s="81"/>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row>
    <row r="25" spans="1:37" x14ac:dyDescent="0.25">
      <c r="A25" s="81"/>
      <c r="B25" s="81"/>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row>
    <row r="26" spans="1:37" x14ac:dyDescent="0.25">
      <c r="A26" s="81"/>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row>
    <row r="27" spans="1:37" x14ac:dyDescent="0.25">
      <c r="A27" s="81"/>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row>
    <row r="28" spans="1:37" x14ac:dyDescent="0.25">
      <c r="A28" s="81"/>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row>
    <row r="29" spans="1:37" x14ac:dyDescent="0.25">
      <c r="A29" s="81"/>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row>
    <row r="30" spans="1:37" x14ac:dyDescent="0.25">
      <c r="A30" s="81"/>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row>
    <row r="31" spans="1:37" x14ac:dyDescent="0.25">
      <c r="A31" s="81"/>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row>
    <row r="32" spans="1:37" x14ac:dyDescent="0.25">
      <c r="A32" s="81"/>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row>
    <row r="33" spans="1:31" x14ac:dyDescent="0.25">
      <c r="A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row>
    <row r="34" spans="1:31" x14ac:dyDescent="0.25">
      <c r="A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row>
    <row r="35" spans="1:31" x14ac:dyDescent="0.25">
      <c r="A35" s="81"/>
    </row>
    <row r="36" spans="1:31" x14ac:dyDescent="0.25">
      <c r="A36" s="81"/>
    </row>
    <row r="37" spans="1:31" x14ac:dyDescent="0.25">
      <c r="A37" s="81"/>
    </row>
    <row r="38" spans="1:31" x14ac:dyDescent="0.25">
      <c r="A38" s="81"/>
    </row>
    <row r="39" spans="1:31" x14ac:dyDescent="0.25">
      <c r="A39" s="81"/>
    </row>
    <row r="40" spans="1:31" x14ac:dyDescent="0.25">
      <c r="A40" s="81"/>
    </row>
    <row r="41" spans="1:31" x14ac:dyDescent="0.25">
      <c r="A41" s="81"/>
    </row>
    <row r="42" spans="1:31" x14ac:dyDescent="0.25">
      <c r="A42" s="81"/>
    </row>
    <row r="43" spans="1:31" x14ac:dyDescent="0.25">
      <c r="A43" s="81"/>
    </row>
    <row r="44" spans="1:31" x14ac:dyDescent="0.25">
      <c r="A44" s="81"/>
    </row>
    <row r="45" spans="1:31" x14ac:dyDescent="0.25">
      <c r="A45" s="81"/>
    </row>
    <row r="46" spans="1:31" x14ac:dyDescent="0.25">
      <c r="A46" s="81"/>
    </row>
    <row r="47" spans="1:31" x14ac:dyDescent="0.25">
      <c r="A47" s="81"/>
    </row>
    <row r="48" spans="1:31" x14ac:dyDescent="0.25">
      <c r="A48" s="81"/>
    </row>
    <row r="49" spans="1:1" x14ac:dyDescent="0.25">
      <c r="A49" s="81"/>
    </row>
    <row r="50" spans="1:1" x14ac:dyDescent="0.25">
      <c r="A50" s="81"/>
    </row>
    <row r="51" spans="1:1" x14ac:dyDescent="0.25">
      <c r="A51" s="81"/>
    </row>
    <row r="52" spans="1:1" x14ac:dyDescent="0.25">
      <c r="A52" s="81"/>
    </row>
    <row r="53" spans="1:1" x14ac:dyDescent="0.25">
      <c r="A53" s="81"/>
    </row>
    <row r="54" spans="1:1" x14ac:dyDescent="0.25">
      <c r="A54" s="81"/>
    </row>
    <row r="55" spans="1:1" x14ac:dyDescent="0.25">
      <c r="A55" s="81"/>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1"/>
      <c r="B1" s="599" t="s">
        <v>192</v>
      </c>
      <c r="C1" s="599"/>
      <c r="D1" s="599"/>
      <c r="E1" s="81"/>
      <c r="F1" s="81"/>
      <c r="G1" s="81"/>
      <c r="H1" s="81"/>
      <c r="I1" s="81"/>
      <c r="J1" s="81"/>
      <c r="K1" s="81"/>
      <c r="L1" s="81"/>
      <c r="M1" s="81"/>
      <c r="N1" s="81"/>
      <c r="O1" s="81"/>
      <c r="P1" s="81"/>
      <c r="Q1" s="81"/>
      <c r="R1" s="81"/>
      <c r="S1" s="81"/>
      <c r="T1" s="81"/>
      <c r="U1" s="81"/>
    </row>
    <row r="2" spans="1:21" x14ac:dyDescent="0.25">
      <c r="A2" s="81"/>
      <c r="B2" s="81"/>
      <c r="C2" s="81"/>
      <c r="D2" s="81"/>
      <c r="E2" s="81"/>
      <c r="F2" s="81"/>
      <c r="G2" s="81"/>
      <c r="H2" s="81"/>
      <c r="I2" s="81"/>
      <c r="J2" s="81"/>
      <c r="K2" s="81"/>
      <c r="L2" s="81"/>
      <c r="M2" s="81"/>
      <c r="N2" s="81"/>
      <c r="O2" s="81"/>
      <c r="P2" s="81"/>
      <c r="Q2" s="81"/>
      <c r="R2" s="81"/>
      <c r="S2" s="81"/>
      <c r="T2" s="81"/>
      <c r="U2" s="81"/>
    </row>
    <row r="3" spans="1:21" ht="30" x14ac:dyDescent="0.25">
      <c r="A3" s="81"/>
      <c r="B3" s="99"/>
      <c r="C3" s="34" t="s">
        <v>193</v>
      </c>
      <c r="D3" s="34" t="s">
        <v>194</v>
      </c>
      <c r="E3" s="81"/>
      <c r="F3" s="81"/>
      <c r="G3" s="81"/>
      <c r="H3" s="81"/>
      <c r="I3" s="81"/>
      <c r="J3" s="81"/>
      <c r="K3" s="81"/>
      <c r="L3" s="81"/>
      <c r="M3" s="81"/>
      <c r="N3" s="81"/>
      <c r="O3" s="81"/>
      <c r="P3" s="81"/>
      <c r="Q3" s="81"/>
      <c r="R3" s="81"/>
      <c r="S3" s="81"/>
      <c r="T3" s="81"/>
      <c r="U3" s="81"/>
    </row>
    <row r="4" spans="1:21" ht="33.75" x14ac:dyDescent="0.25">
      <c r="A4" s="98" t="s">
        <v>195</v>
      </c>
      <c r="B4" s="37" t="s">
        <v>196</v>
      </c>
      <c r="C4" s="42" t="s">
        <v>197</v>
      </c>
      <c r="D4" s="35" t="s">
        <v>198</v>
      </c>
      <c r="E4" s="81"/>
      <c r="F4" s="81"/>
      <c r="G4" s="81"/>
      <c r="H4" s="81"/>
      <c r="I4" s="81"/>
      <c r="J4" s="81"/>
      <c r="K4" s="81"/>
      <c r="L4" s="81"/>
      <c r="M4" s="81"/>
      <c r="N4" s="81"/>
      <c r="O4" s="81"/>
      <c r="P4" s="81"/>
      <c r="Q4" s="81"/>
      <c r="R4" s="81"/>
      <c r="S4" s="81"/>
      <c r="T4" s="81"/>
      <c r="U4" s="81"/>
    </row>
    <row r="5" spans="1:21" ht="67.5" x14ac:dyDescent="0.25">
      <c r="A5" s="98" t="s">
        <v>199</v>
      </c>
      <c r="B5" s="38" t="s">
        <v>200</v>
      </c>
      <c r="C5" s="43" t="s">
        <v>201</v>
      </c>
      <c r="D5" s="36" t="s">
        <v>202</v>
      </c>
      <c r="E5" s="81"/>
      <c r="F5" s="81"/>
      <c r="G5" s="81"/>
      <c r="H5" s="81"/>
      <c r="I5" s="81"/>
      <c r="J5" s="81"/>
      <c r="K5" s="81"/>
      <c r="L5" s="81"/>
      <c r="M5" s="81"/>
      <c r="N5" s="81"/>
      <c r="O5" s="81"/>
      <c r="P5" s="81"/>
      <c r="Q5" s="81"/>
      <c r="R5" s="81"/>
      <c r="S5" s="81"/>
      <c r="T5" s="81"/>
      <c r="U5" s="81"/>
    </row>
    <row r="6" spans="1:21" ht="67.5" x14ac:dyDescent="0.25">
      <c r="A6" s="98" t="s">
        <v>170</v>
      </c>
      <c r="B6" s="39" t="s">
        <v>203</v>
      </c>
      <c r="C6" s="43" t="s">
        <v>204</v>
      </c>
      <c r="D6" s="36" t="s">
        <v>205</v>
      </c>
      <c r="E6" s="81"/>
      <c r="F6" s="81"/>
      <c r="G6" s="81"/>
      <c r="H6" s="81"/>
      <c r="I6" s="81"/>
      <c r="J6" s="81"/>
      <c r="K6" s="81"/>
      <c r="L6" s="81"/>
      <c r="M6" s="81"/>
      <c r="N6" s="81"/>
      <c r="O6" s="81"/>
      <c r="P6" s="81"/>
      <c r="Q6" s="81"/>
      <c r="R6" s="81"/>
      <c r="S6" s="81"/>
      <c r="T6" s="81"/>
      <c r="U6" s="81"/>
    </row>
    <row r="7" spans="1:21" ht="101.25" x14ac:dyDescent="0.25">
      <c r="A7" s="98" t="s">
        <v>206</v>
      </c>
      <c r="B7" s="40" t="s">
        <v>207</v>
      </c>
      <c r="C7" s="43" t="s">
        <v>208</v>
      </c>
      <c r="D7" s="36" t="s">
        <v>209</v>
      </c>
      <c r="E7" s="81"/>
      <c r="F7" s="81"/>
      <c r="G7" s="81"/>
      <c r="H7" s="81"/>
      <c r="I7" s="81"/>
      <c r="J7" s="81"/>
      <c r="K7" s="81"/>
      <c r="L7" s="81"/>
      <c r="M7" s="81"/>
      <c r="N7" s="81"/>
      <c r="O7" s="81"/>
      <c r="P7" s="81"/>
      <c r="Q7" s="81"/>
      <c r="R7" s="81"/>
      <c r="S7" s="81"/>
      <c r="T7" s="81"/>
      <c r="U7" s="81"/>
    </row>
    <row r="8" spans="1:21" ht="67.5" x14ac:dyDescent="0.25">
      <c r="A8" s="98" t="s">
        <v>210</v>
      </c>
      <c r="B8" s="41" t="s">
        <v>211</v>
      </c>
      <c r="C8" s="43" t="s">
        <v>212</v>
      </c>
      <c r="D8" s="36" t="s">
        <v>213</v>
      </c>
      <c r="E8" s="81"/>
      <c r="F8" s="81"/>
      <c r="G8" s="81"/>
      <c r="H8" s="81"/>
      <c r="I8" s="81"/>
      <c r="J8" s="81"/>
      <c r="K8" s="81"/>
      <c r="L8" s="81"/>
      <c r="M8" s="81"/>
      <c r="N8" s="81"/>
      <c r="O8" s="81"/>
      <c r="P8" s="81"/>
      <c r="Q8" s="81"/>
      <c r="R8" s="81"/>
      <c r="S8" s="81"/>
      <c r="T8" s="81"/>
      <c r="U8" s="81"/>
    </row>
    <row r="9" spans="1:21" ht="20.25" x14ac:dyDescent="0.25">
      <c r="A9" s="98"/>
      <c r="B9" s="98"/>
      <c r="C9" s="100"/>
      <c r="D9" s="100"/>
      <c r="E9" s="81"/>
      <c r="F9" s="81"/>
      <c r="G9" s="81"/>
      <c r="H9" s="81"/>
      <c r="I9" s="81"/>
      <c r="J9" s="81"/>
      <c r="K9" s="81"/>
      <c r="L9" s="81"/>
      <c r="M9" s="81"/>
      <c r="N9" s="81"/>
      <c r="O9" s="81"/>
      <c r="P9" s="81"/>
      <c r="Q9" s="81"/>
      <c r="R9" s="81"/>
      <c r="S9" s="81"/>
      <c r="T9" s="81"/>
      <c r="U9" s="81"/>
    </row>
    <row r="10" spans="1:21" ht="16.5" x14ac:dyDescent="0.25">
      <c r="A10" s="98"/>
      <c r="B10" s="101"/>
      <c r="C10" s="101"/>
      <c r="D10" s="101"/>
      <c r="E10" s="81"/>
      <c r="F10" s="81"/>
      <c r="G10" s="81"/>
      <c r="H10" s="81"/>
      <c r="I10" s="81"/>
      <c r="J10" s="81"/>
      <c r="K10" s="81"/>
      <c r="L10" s="81"/>
      <c r="M10" s="81"/>
      <c r="N10" s="81"/>
      <c r="O10" s="81"/>
      <c r="P10" s="81"/>
      <c r="Q10" s="81"/>
      <c r="R10" s="81"/>
      <c r="S10" s="81"/>
      <c r="T10" s="81"/>
      <c r="U10" s="81"/>
    </row>
    <row r="11" spans="1:21" x14ac:dyDescent="0.25">
      <c r="A11" s="98"/>
      <c r="B11" s="98" t="s">
        <v>214</v>
      </c>
      <c r="C11" s="98" t="s">
        <v>215</v>
      </c>
      <c r="D11" s="98" t="s">
        <v>216</v>
      </c>
      <c r="E11" s="81"/>
      <c r="F11" s="81"/>
      <c r="G11" s="81"/>
      <c r="H11" s="81"/>
      <c r="I11" s="81"/>
      <c r="J11" s="81"/>
      <c r="K11" s="81"/>
      <c r="L11" s="81"/>
      <c r="M11" s="81"/>
      <c r="N11" s="81"/>
      <c r="O11" s="81"/>
      <c r="P11" s="81"/>
      <c r="Q11" s="81"/>
      <c r="R11" s="81"/>
      <c r="S11" s="81"/>
      <c r="T11" s="81"/>
      <c r="U11" s="81"/>
    </row>
    <row r="12" spans="1:21" x14ac:dyDescent="0.25">
      <c r="A12" s="98"/>
      <c r="B12" s="98" t="s">
        <v>217</v>
      </c>
      <c r="C12" s="98" t="s">
        <v>218</v>
      </c>
      <c r="D12" s="98" t="s">
        <v>219</v>
      </c>
      <c r="E12" s="81"/>
      <c r="F12" s="81"/>
      <c r="G12" s="81"/>
      <c r="H12" s="81"/>
      <c r="I12" s="81"/>
      <c r="J12" s="81"/>
      <c r="K12" s="81"/>
      <c r="L12" s="81"/>
      <c r="M12" s="81"/>
      <c r="N12" s="81"/>
      <c r="O12" s="81"/>
      <c r="P12" s="81"/>
      <c r="Q12" s="81"/>
      <c r="R12" s="81"/>
      <c r="S12" s="81"/>
      <c r="T12" s="81"/>
      <c r="U12" s="81"/>
    </row>
    <row r="13" spans="1:21" x14ac:dyDescent="0.25">
      <c r="A13" s="98"/>
      <c r="B13" s="98"/>
      <c r="C13" s="98" t="s">
        <v>220</v>
      </c>
      <c r="D13" s="98" t="s">
        <v>150</v>
      </c>
      <c r="E13" s="81"/>
      <c r="F13" s="81"/>
      <c r="G13" s="81"/>
      <c r="H13" s="81"/>
      <c r="I13" s="81"/>
      <c r="J13" s="81"/>
      <c r="K13" s="81"/>
      <c r="L13" s="81"/>
      <c r="M13" s="81"/>
      <c r="N13" s="81"/>
      <c r="O13" s="81"/>
      <c r="P13" s="81"/>
      <c r="Q13" s="81"/>
      <c r="R13" s="81"/>
      <c r="S13" s="81"/>
      <c r="T13" s="81"/>
      <c r="U13" s="81"/>
    </row>
    <row r="14" spans="1:21" x14ac:dyDescent="0.25">
      <c r="A14" s="98"/>
      <c r="B14" s="98"/>
      <c r="C14" s="98" t="s">
        <v>221</v>
      </c>
      <c r="D14" s="98" t="s">
        <v>222</v>
      </c>
      <c r="E14" s="81"/>
      <c r="F14" s="81"/>
      <c r="G14" s="81"/>
      <c r="H14" s="81"/>
      <c r="I14" s="81"/>
      <c r="J14" s="81"/>
      <c r="K14" s="81"/>
      <c r="L14" s="81"/>
      <c r="M14" s="81"/>
      <c r="N14" s="81"/>
      <c r="O14" s="81"/>
      <c r="P14" s="81"/>
      <c r="Q14" s="81"/>
      <c r="R14" s="81"/>
      <c r="S14" s="81"/>
      <c r="T14" s="81"/>
      <c r="U14" s="81"/>
    </row>
    <row r="15" spans="1:21" x14ac:dyDescent="0.25">
      <c r="A15" s="98"/>
      <c r="B15" s="98"/>
      <c r="C15" s="98" t="s">
        <v>223</v>
      </c>
      <c r="D15" s="98" t="s">
        <v>224</v>
      </c>
      <c r="E15" s="81"/>
      <c r="F15" s="81"/>
      <c r="G15" s="81"/>
      <c r="H15" s="81"/>
      <c r="I15" s="81"/>
      <c r="J15" s="81"/>
      <c r="K15" s="81"/>
      <c r="L15" s="81"/>
      <c r="M15" s="81"/>
      <c r="N15" s="81"/>
      <c r="O15" s="81"/>
      <c r="P15" s="81"/>
      <c r="Q15" s="81"/>
      <c r="R15" s="81"/>
      <c r="S15" s="81"/>
      <c r="T15" s="81"/>
      <c r="U15" s="81"/>
    </row>
    <row r="16" spans="1:21" x14ac:dyDescent="0.25">
      <c r="A16" s="98"/>
      <c r="B16" s="98"/>
      <c r="C16" s="98"/>
      <c r="D16" s="98"/>
      <c r="E16" s="81"/>
      <c r="F16" s="81"/>
      <c r="G16" s="81"/>
      <c r="H16" s="81"/>
      <c r="I16" s="81"/>
      <c r="J16" s="81"/>
      <c r="K16" s="81"/>
      <c r="L16" s="81"/>
      <c r="M16" s="81"/>
      <c r="N16" s="81"/>
      <c r="O16" s="81"/>
    </row>
    <row r="17" spans="1:15" x14ac:dyDescent="0.25">
      <c r="A17" s="98"/>
      <c r="B17" s="98"/>
      <c r="C17" s="98"/>
      <c r="D17" s="98"/>
      <c r="E17" s="81"/>
      <c r="F17" s="81"/>
      <c r="G17" s="81"/>
      <c r="H17" s="81"/>
      <c r="I17" s="81"/>
      <c r="J17" s="81"/>
      <c r="K17" s="81"/>
      <c r="L17" s="81"/>
      <c r="M17" s="81"/>
      <c r="N17" s="81"/>
      <c r="O17" s="81"/>
    </row>
    <row r="18" spans="1:15" x14ac:dyDescent="0.25">
      <c r="A18" s="98"/>
      <c r="B18" s="102"/>
      <c r="C18" s="102"/>
      <c r="D18" s="102"/>
      <c r="E18" s="81"/>
      <c r="F18" s="81"/>
      <c r="G18" s="81"/>
      <c r="H18" s="81"/>
      <c r="I18" s="81"/>
      <c r="J18" s="81"/>
      <c r="K18" s="81"/>
      <c r="L18" s="81"/>
      <c r="M18" s="81"/>
      <c r="N18" s="81"/>
      <c r="O18" s="81"/>
    </row>
    <row r="19" spans="1:15" x14ac:dyDescent="0.25">
      <c r="A19" s="98"/>
      <c r="B19" s="102"/>
      <c r="C19" s="102"/>
      <c r="D19" s="102"/>
      <c r="E19" s="81"/>
      <c r="F19" s="81"/>
      <c r="G19" s="81"/>
      <c r="H19" s="81"/>
      <c r="I19" s="81"/>
      <c r="J19" s="81"/>
      <c r="K19" s="81"/>
      <c r="L19" s="81"/>
      <c r="M19" s="81"/>
      <c r="N19" s="81"/>
      <c r="O19" s="81"/>
    </row>
    <row r="20" spans="1:15" x14ac:dyDescent="0.25">
      <c r="A20" s="98"/>
      <c r="B20" s="102"/>
      <c r="C20" s="102"/>
      <c r="D20" s="102"/>
      <c r="E20" s="81"/>
      <c r="F20" s="81"/>
      <c r="G20" s="81"/>
      <c r="H20" s="81"/>
      <c r="I20" s="81"/>
      <c r="J20" s="81"/>
      <c r="K20" s="81"/>
      <c r="L20" s="81"/>
      <c r="M20" s="81"/>
      <c r="N20" s="81"/>
      <c r="O20" s="81"/>
    </row>
    <row r="21" spans="1:15" x14ac:dyDescent="0.25">
      <c r="A21" s="98"/>
      <c r="B21" s="102"/>
      <c r="C21" s="102"/>
      <c r="D21" s="102"/>
      <c r="E21" s="81"/>
      <c r="F21" s="81"/>
      <c r="G21" s="81"/>
      <c r="H21" s="81"/>
      <c r="I21" s="81"/>
      <c r="J21" s="81"/>
      <c r="K21" s="81"/>
      <c r="L21" s="81"/>
      <c r="M21" s="81"/>
      <c r="N21" s="81"/>
      <c r="O21" s="81"/>
    </row>
    <row r="22" spans="1:15" ht="20.25" x14ac:dyDescent="0.25">
      <c r="A22" s="98"/>
      <c r="B22" s="98"/>
      <c r="C22" s="100"/>
      <c r="D22" s="100"/>
      <c r="E22" s="81"/>
      <c r="F22" s="81"/>
      <c r="G22" s="81"/>
      <c r="H22" s="81"/>
      <c r="I22" s="81"/>
      <c r="J22" s="81"/>
      <c r="K22" s="81"/>
      <c r="L22" s="81"/>
      <c r="M22" s="81"/>
      <c r="N22" s="81"/>
      <c r="O22" s="81"/>
    </row>
    <row r="23" spans="1:15" ht="20.25" x14ac:dyDescent="0.25">
      <c r="A23" s="98"/>
      <c r="B23" s="98"/>
      <c r="C23" s="100"/>
      <c r="D23" s="100"/>
      <c r="E23" s="81"/>
      <c r="F23" s="81"/>
      <c r="G23" s="81"/>
      <c r="H23" s="81"/>
      <c r="I23" s="81"/>
      <c r="J23" s="81"/>
      <c r="K23" s="81"/>
      <c r="L23" s="81"/>
      <c r="M23" s="81"/>
      <c r="N23" s="81"/>
      <c r="O23" s="81"/>
    </row>
    <row r="24" spans="1:15" ht="20.25" x14ac:dyDescent="0.25">
      <c r="A24" s="98"/>
      <c r="B24" s="98"/>
      <c r="C24" s="100"/>
      <c r="D24" s="100"/>
      <c r="E24" s="81"/>
      <c r="F24" s="81"/>
      <c r="G24" s="81"/>
      <c r="H24" s="81"/>
      <c r="I24" s="81"/>
      <c r="J24" s="81"/>
      <c r="K24" s="81"/>
      <c r="L24" s="81"/>
      <c r="M24" s="81"/>
      <c r="N24" s="81"/>
      <c r="O24" s="81"/>
    </row>
    <row r="25" spans="1:15" ht="20.25" x14ac:dyDescent="0.25">
      <c r="A25" s="98"/>
      <c r="B25" s="98"/>
      <c r="C25" s="100"/>
      <c r="D25" s="100"/>
      <c r="E25" s="81"/>
      <c r="F25" s="81"/>
      <c r="G25" s="81"/>
      <c r="H25" s="81"/>
      <c r="I25" s="81"/>
      <c r="J25" s="81"/>
      <c r="K25" s="81"/>
      <c r="L25" s="81"/>
      <c r="M25" s="81"/>
      <c r="N25" s="81"/>
      <c r="O25" s="81"/>
    </row>
    <row r="26" spans="1:15" ht="20.25" x14ac:dyDescent="0.25">
      <c r="A26" s="98"/>
      <c r="B26" s="98"/>
      <c r="C26" s="100"/>
      <c r="D26" s="100"/>
      <c r="E26" s="81"/>
      <c r="F26" s="81"/>
      <c r="G26" s="81"/>
      <c r="H26" s="81"/>
      <c r="I26" s="81"/>
      <c r="J26" s="81"/>
      <c r="K26" s="81"/>
      <c r="L26" s="81"/>
      <c r="M26" s="81"/>
      <c r="N26" s="81"/>
      <c r="O26" s="81"/>
    </row>
    <row r="27" spans="1:15" ht="20.25" x14ac:dyDescent="0.25">
      <c r="A27" s="98"/>
      <c r="B27" s="98"/>
      <c r="C27" s="100"/>
      <c r="D27" s="100"/>
      <c r="E27" s="81"/>
      <c r="F27" s="81"/>
      <c r="G27" s="81"/>
      <c r="H27" s="81"/>
      <c r="I27" s="81"/>
      <c r="J27" s="81"/>
      <c r="K27" s="81"/>
      <c r="L27" s="81"/>
      <c r="M27" s="81"/>
      <c r="N27" s="81"/>
      <c r="O27" s="81"/>
    </row>
    <row r="28" spans="1:15" ht="20.25" x14ac:dyDescent="0.25">
      <c r="A28" s="98"/>
      <c r="B28" s="98"/>
      <c r="C28" s="100"/>
      <c r="D28" s="100"/>
      <c r="E28" s="81"/>
      <c r="F28" s="81"/>
      <c r="G28" s="81"/>
      <c r="H28" s="81"/>
      <c r="I28" s="81"/>
      <c r="J28" s="81"/>
      <c r="K28" s="81"/>
      <c r="L28" s="81"/>
      <c r="M28" s="81"/>
      <c r="N28" s="81"/>
      <c r="O28" s="81"/>
    </row>
    <row r="29" spans="1:15" ht="20.25" x14ac:dyDescent="0.25">
      <c r="A29" s="98"/>
      <c r="B29" s="98"/>
      <c r="C29" s="100"/>
      <c r="D29" s="100"/>
      <c r="E29" s="81"/>
      <c r="F29" s="81"/>
      <c r="G29" s="81"/>
      <c r="H29" s="81"/>
      <c r="I29" s="81"/>
      <c r="J29" s="81"/>
      <c r="K29" s="81"/>
      <c r="L29" s="81"/>
      <c r="M29" s="81"/>
      <c r="N29" s="81"/>
      <c r="O29" s="81"/>
    </row>
    <row r="30" spans="1:15" ht="20.25" x14ac:dyDescent="0.25">
      <c r="A30" s="98"/>
      <c r="B30" s="98"/>
      <c r="C30" s="100"/>
      <c r="D30" s="100"/>
      <c r="E30" s="81"/>
      <c r="F30" s="81"/>
      <c r="G30" s="81"/>
      <c r="H30" s="81"/>
      <c r="I30" s="81"/>
      <c r="J30" s="81"/>
      <c r="K30" s="81"/>
      <c r="L30" s="81"/>
      <c r="M30" s="81"/>
      <c r="N30" s="81"/>
      <c r="O30" s="81"/>
    </row>
    <row r="31" spans="1:15" ht="20.25" x14ac:dyDescent="0.25">
      <c r="A31" s="98"/>
      <c r="B31" s="98"/>
      <c r="C31" s="100"/>
      <c r="D31" s="100"/>
      <c r="E31" s="81"/>
      <c r="F31" s="81"/>
      <c r="G31" s="81"/>
      <c r="H31" s="81"/>
      <c r="I31" s="81"/>
      <c r="J31" s="81"/>
      <c r="K31" s="81"/>
      <c r="L31" s="81"/>
      <c r="M31" s="81"/>
      <c r="N31" s="81"/>
      <c r="O31" s="81"/>
    </row>
    <row r="32" spans="1:15" ht="20.25" x14ac:dyDescent="0.25">
      <c r="A32" s="98"/>
      <c r="B32" s="98"/>
      <c r="C32" s="100"/>
      <c r="D32" s="100"/>
      <c r="E32" s="81"/>
      <c r="F32" s="81"/>
      <c r="G32" s="81"/>
      <c r="H32" s="81"/>
      <c r="I32" s="81"/>
      <c r="J32" s="81"/>
      <c r="K32" s="81"/>
      <c r="L32" s="81"/>
      <c r="M32" s="81"/>
      <c r="N32" s="81"/>
      <c r="O32" s="81"/>
    </row>
    <row r="33" spans="1:15" ht="20.25" x14ac:dyDescent="0.25">
      <c r="A33" s="98"/>
      <c r="B33" s="98"/>
      <c r="C33" s="100"/>
      <c r="D33" s="100"/>
      <c r="E33" s="81"/>
      <c r="F33" s="81"/>
      <c r="G33" s="81"/>
      <c r="H33" s="81"/>
      <c r="I33" s="81"/>
      <c r="J33" s="81"/>
      <c r="K33" s="81"/>
      <c r="L33" s="81"/>
      <c r="M33" s="81"/>
      <c r="N33" s="81"/>
      <c r="O33" s="81"/>
    </row>
    <row r="34" spans="1:15" ht="20.25" x14ac:dyDescent="0.25">
      <c r="A34" s="98"/>
      <c r="B34" s="98"/>
      <c r="C34" s="100"/>
      <c r="D34" s="100"/>
      <c r="E34" s="81"/>
      <c r="F34" s="81"/>
      <c r="G34" s="81"/>
      <c r="H34" s="81"/>
      <c r="I34" s="81"/>
      <c r="J34" s="81"/>
      <c r="K34" s="81"/>
      <c r="L34" s="81"/>
      <c r="M34" s="81"/>
      <c r="N34" s="81"/>
      <c r="O34" s="81"/>
    </row>
    <row r="35" spans="1:15" ht="20.25" x14ac:dyDescent="0.25">
      <c r="A35" s="98"/>
      <c r="B35" s="98"/>
      <c r="C35" s="100"/>
      <c r="D35" s="100"/>
      <c r="E35" s="81"/>
      <c r="F35" s="81"/>
      <c r="G35" s="81"/>
      <c r="H35" s="81"/>
      <c r="I35" s="81"/>
      <c r="J35" s="81"/>
      <c r="K35" s="81"/>
      <c r="L35" s="81"/>
      <c r="M35" s="81"/>
      <c r="N35" s="81"/>
      <c r="O35" s="81"/>
    </row>
    <row r="36" spans="1:15" ht="20.25" x14ac:dyDescent="0.25">
      <c r="A36" s="98"/>
      <c r="B36" s="98"/>
      <c r="C36" s="100"/>
      <c r="D36" s="100"/>
      <c r="E36" s="81"/>
      <c r="F36" s="81"/>
      <c r="G36" s="81"/>
      <c r="H36" s="81"/>
      <c r="I36" s="81"/>
      <c r="J36" s="81"/>
      <c r="K36" s="81"/>
      <c r="L36" s="81"/>
      <c r="M36" s="81"/>
      <c r="N36" s="81"/>
      <c r="O36" s="81"/>
    </row>
    <row r="37" spans="1:15" ht="20.25" x14ac:dyDescent="0.25">
      <c r="A37" s="98"/>
      <c r="B37" s="98"/>
      <c r="C37" s="100"/>
      <c r="D37" s="100"/>
      <c r="E37" s="81"/>
      <c r="F37" s="81"/>
      <c r="G37" s="81"/>
      <c r="H37" s="81"/>
      <c r="I37" s="81"/>
      <c r="J37" s="81"/>
      <c r="K37" s="81"/>
      <c r="L37" s="81"/>
      <c r="M37" s="81"/>
      <c r="N37" s="81"/>
      <c r="O37" s="81"/>
    </row>
    <row r="38" spans="1:15" ht="20.25" x14ac:dyDescent="0.25">
      <c r="A38" s="98"/>
      <c r="B38" s="98"/>
      <c r="C38" s="100"/>
      <c r="D38" s="100"/>
      <c r="E38" s="81"/>
      <c r="F38" s="81"/>
      <c r="G38" s="81"/>
      <c r="H38" s="81"/>
      <c r="I38" s="81"/>
      <c r="J38" s="81"/>
      <c r="K38" s="81"/>
      <c r="L38" s="81"/>
      <c r="M38" s="81"/>
      <c r="N38" s="81"/>
      <c r="O38" s="81"/>
    </row>
    <row r="39" spans="1:15" ht="20.25" x14ac:dyDescent="0.25">
      <c r="A39" s="98"/>
      <c r="B39" s="98"/>
      <c r="C39" s="100"/>
      <c r="D39" s="100"/>
      <c r="E39" s="81"/>
      <c r="F39" s="81"/>
      <c r="G39" s="81"/>
      <c r="H39" s="81"/>
      <c r="I39" s="81"/>
      <c r="J39" s="81"/>
      <c r="K39" s="81"/>
      <c r="L39" s="81"/>
      <c r="M39" s="81"/>
      <c r="N39" s="81"/>
      <c r="O39" s="81"/>
    </row>
    <row r="40" spans="1:15" ht="20.25" x14ac:dyDescent="0.25">
      <c r="A40" s="98"/>
      <c r="B40" s="98"/>
      <c r="C40" s="100"/>
      <c r="D40" s="100"/>
      <c r="E40" s="81"/>
      <c r="F40" s="81"/>
      <c r="G40" s="81"/>
      <c r="H40" s="81"/>
      <c r="I40" s="81"/>
      <c r="J40" s="81"/>
      <c r="K40" s="81"/>
      <c r="L40" s="81"/>
      <c r="M40" s="81"/>
      <c r="N40" s="81"/>
      <c r="O40" s="81"/>
    </row>
    <row r="41" spans="1:15" ht="20.25" x14ac:dyDescent="0.25">
      <c r="A41" s="98"/>
      <c r="B41" s="98"/>
      <c r="C41" s="100"/>
      <c r="D41" s="100"/>
      <c r="E41" s="81"/>
      <c r="F41" s="81"/>
      <c r="G41" s="81"/>
      <c r="H41" s="81"/>
      <c r="I41" s="81"/>
      <c r="J41" s="81"/>
      <c r="K41" s="81"/>
      <c r="L41" s="81"/>
      <c r="M41" s="81"/>
      <c r="N41" s="81"/>
      <c r="O41" s="81"/>
    </row>
    <row r="42" spans="1:15" ht="20.25" x14ac:dyDescent="0.25">
      <c r="A42" s="98"/>
      <c r="B42" s="98"/>
      <c r="C42" s="100"/>
      <c r="D42" s="100"/>
      <c r="E42" s="81"/>
      <c r="F42" s="81"/>
      <c r="G42" s="81"/>
      <c r="H42" s="81"/>
      <c r="I42" s="81"/>
      <c r="J42" s="81"/>
      <c r="K42" s="81"/>
      <c r="L42" s="81"/>
      <c r="M42" s="81"/>
      <c r="N42" s="81"/>
      <c r="O42" s="81"/>
    </row>
    <row r="43" spans="1:15" ht="20.25" x14ac:dyDescent="0.25">
      <c r="A43" s="98"/>
      <c r="B43" s="98"/>
      <c r="C43" s="100"/>
      <c r="D43" s="100"/>
      <c r="E43" s="81"/>
      <c r="F43" s="81"/>
      <c r="G43" s="81"/>
      <c r="H43" s="81"/>
      <c r="I43" s="81"/>
      <c r="J43" s="81"/>
      <c r="K43" s="81"/>
      <c r="L43" s="81"/>
      <c r="M43" s="81"/>
      <c r="N43" s="81"/>
      <c r="O43" s="81"/>
    </row>
    <row r="44" spans="1:15" ht="20.25" x14ac:dyDescent="0.25">
      <c r="A44" s="98"/>
      <c r="B44" s="98"/>
      <c r="C44" s="100"/>
      <c r="D44" s="100"/>
      <c r="E44" s="81"/>
      <c r="F44" s="81"/>
      <c r="G44" s="81"/>
      <c r="H44" s="81"/>
      <c r="I44" s="81"/>
      <c r="J44" s="81"/>
      <c r="K44" s="81"/>
      <c r="L44" s="81"/>
      <c r="M44" s="81"/>
      <c r="N44" s="81"/>
      <c r="O44" s="81"/>
    </row>
    <row r="45" spans="1:15" ht="20.25" x14ac:dyDescent="0.25">
      <c r="A45" s="98"/>
      <c r="B45" s="98"/>
      <c r="C45" s="100"/>
      <c r="D45" s="100"/>
      <c r="E45" s="81"/>
      <c r="F45" s="81"/>
      <c r="G45" s="81"/>
      <c r="H45" s="81"/>
      <c r="I45" s="81"/>
      <c r="J45" s="81"/>
      <c r="K45" s="81"/>
      <c r="L45" s="81"/>
      <c r="M45" s="81"/>
      <c r="N45" s="81"/>
      <c r="O45" s="81"/>
    </row>
    <row r="46" spans="1:15" ht="20.25" x14ac:dyDescent="0.25">
      <c r="A46" s="98"/>
      <c r="B46" s="98"/>
      <c r="C46" s="100"/>
      <c r="D46" s="100"/>
      <c r="E46" s="81"/>
      <c r="F46" s="81"/>
      <c r="G46" s="81"/>
      <c r="H46" s="81"/>
      <c r="I46" s="81"/>
      <c r="J46" s="81"/>
      <c r="K46" s="81"/>
      <c r="L46" s="81"/>
      <c r="M46" s="81"/>
      <c r="N46" s="81"/>
      <c r="O46" s="81"/>
    </row>
    <row r="47" spans="1:15" ht="20.25" x14ac:dyDescent="0.25">
      <c r="A47" s="98"/>
      <c r="B47" s="98"/>
      <c r="C47" s="100"/>
      <c r="D47" s="100"/>
      <c r="E47" s="81"/>
      <c r="F47" s="81"/>
      <c r="G47" s="81"/>
      <c r="H47" s="81"/>
      <c r="I47" s="81"/>
      <c r="J47" s="81"/>
      <c r="K47" s="81"/>
      <c r="L47" s="81"/>
      <c r="M47" s="81"/>
      <c r="N47" s="81"/>
      <c r="O47" s="81"/>
    </row>
    <row r="48" spans="1:15" ht="20.25" x14ac:dyDescent="0.25">
      <c r="A48" s="98"/>
      <c r="B48" s="98"/>
      <c r="C48" s="100"/>
      <c r="D48" s="100"/>
      <c r="E48" s="81"/>
      <c r="F48" s="81"/>
      <c r="G48" s="81"/>
      <c r="H48" s="81"/>
      <c r="I48" s="81"/>
      <c r="J48" s="81"/>
      <c r="K48" s="81"/>
      <c r="L48" s="81"/>
      <c r="M48" s="81"/>
      <c r="N48" s="81"/>
      <c r="O48" s="81"/>
    </row>
    <row r="49" spans="1:15" ht="20.25" x14ac:dyDescent="0.25">
      <c r="A49" s="98"/>
      <c r="B49" s="98"/>
      <c r="C49" s="100"/>
      <c r="D49" s="100"/>
      <c r="E49" s="81"/>
      <c r="F49" s="81"/>
      <c r="G49" s="81"/>
      <c r="H49" s="81"/>
      <c r="I49" s="81"/>
      <c r="J49" s="81"/>
      <c r="K49" s="81"/>
      <c r="L49" s="81"/>
      <c r="M49" s="81"/>
      <c r="N49" s="81"/>
      <c r="O49" s="81"/>
    </row>
    <row r="50" spans="1:15" ht="20.25" x14ac:dyDescent="0.25">
      <c r="A50" s="98"/>
      <c r="B50" s="98"/>
      <c r="C50" s="100"/>
      <c r="D50" s="100"/>
      <c r="E50" s="81"/>
      <c r="F50" s="81"/>
      <c r="G50" s="81"/>
      <c r="H50" s="81"/>
      <c r="I50" s="81"/>
      <c r="J50" s="81"/>
      <c r="K50" s="81"/>
      <c r="L50" s="81"/>
      <c r="M50" s="81"/>
      <c r="N50" s="81"/>
      <c r="O50" s="81"/>
    </row>
    <row r="51" spans="1:15" ht="20.25" x14ac:dyDescent="0.25">
      <c r="A51" s="98"/>
      <c r="B51" s="98"/>
      <c r="C51" s="100"/>
      <c r="D51" s="100"/>
      <c r="E51" s="81"/>
      <c r="F51" s="81"/>
      <c r="G51" s="81"/>
      <c r="H51" s="81"/>
      <c r="I51" s="81"/>
      <c r="J51" s="81"/>
      <c r="K51" s="81"/>
      <c r="L51" s="81"/>
      <c r="M51" s="81"/>
      <c r="N51" s="81"/>
      <c r="O51" s="81"/>
    </row>
    <row r="52" spans="1:15" ht="20.25" x14ac:dyDescent="0.25">
      <c r="A52" s="98"/>
      <c r="B52" s="22"/>
      <c r="C52" s="32"/>
      <c r="D52" s="32"/>
    </row>
    <row r="53" spans="1:15" ht="20.25" x14ac:dyDescent="0.25">
      <c r="A53" s="98"/>
      <c r="B53" s="22"/>
      <c r="C53" s="32"/>
      <c r="D53" s="32"/>
    </row>
    <row r="54" spans="1:15" ht="20.25" x14ac:dyDescent="0.25">
      <c r="A54" s="98"/>
      <c r="B54" s="22"/>
      <c r="C54" s="32"/>
      <c r="D54" s="32"/>
    </row>
    <row r="55" spans="1:15" ht="20.25" x14ac:dyDescent="0.25">
      <c r="A55" s="98"/>
      <c r="B55" s="22"/>
      <c r="C55" s="32"/>
      <c r="D55" s="32"/>
    </row>
    <row r="56" spans="1:15" ht="20.25" x14ac:dyDescent="0.25">
      <c r="A56" s="98"/>
      <c r="B56" s="22"/>
      <c r="C56" s="32"/>
      <c r="D56" s="32"/>
    </row>
    <row r="57" spans="1:15" ht="20.25" x14ac:dyDescent="0.25">
      <c r="A57" s="98"/>
      <c r="B57" s="22"/>
      <c r="C57" s="32"/>
      <c r="D57" s="32"/>
    </row>
    <row r="58" spans="1:15" ht="20.25" x14ac:dyDescent="0.25">
      <c r="A58" s="98"/>
      <c r="B58" s="22"/>
      <c r="C58" s="32"/>
      <c r="D58" s="32"/>
    </row>
    <row r="59" spans="1:15" ht="20.25" x14ac:dyDescent="0.25">
      <c r="A59" s="98"/>
      <c r="B59" s="22"/>
      <c r="C59" s="32"/>
      <c r="D59" s="32"/>
    </row>
    <row r="60" spans="1:15" ht="20.25" x14ac:dyDescent="0.25">
      <c r="A60" s="98"/>
      <c r="B60" s="22"/>
      <c r="C60" s="32"/>
      <c r="D60" s="32"/>
    </row>
    <row r="61" spans="1:15" ht="20.25" x14ac:dyDescent="0.25">
      <c r="A61" s="98"/>
      <c r="B61" s="22"/>
      <c r="C61" s="32"/>
      <c r="D61" s="32"/>
    </row>
    <row r="62" spans="1:15" ht="20.25" x14ac:dyDescent="0.25">
      <c r="A62" s="98"/>
      <c r="B62" s="22"/>
      <c r="C62" s="32"/>
      <c r="D62" s="32"/>
    </row>
    <row r="63" spans="1:15" ht="20.25" x14ac:dyDescent="0.25">
      <c r="A63" s="98"/>
      <c r="B63" s="22"/>
      <c r="C63" s="32"/>
      <c r="D63" s="32"/>
    </row>
    <row r="64" spans="1:15" ht="20.25" x14ac:dyDescent="0.25">
      <c r="A64" s="98"/>
      <c r="B64" s="22"/>
      <c r="C64" s="32"/>
      <c r="D64" s="32"/>
    </row>
    <row r="65" spans="1:4" ht="20.25" x14ac:dyDescent="0.25">
      <c r="A65" s="98"/>
      <c r="B65" s="22"/>
      <c r="C65" s="32"/>
      <c r="D65" s="32"/>
    </row>
    <row r="66" spans="1:4" ht="20.25" x14ac:dyDescent="0.25">
      <c r="A66" s="98"/>
      <c r="B66" s="22"/>
      <c r="C66" s="32"/>
      <c r="D66" s="32"/>
    </row>
    <row r="67" spans="1:4" ht="20.25" x14ac:dyDescent="0.25">
      <c r="A67" s="98"/>
      <c r="B67" s="22"/>
      <c r="C67" s="32"/>
      <c r="D67" s="32"/>
    </row>
    <row r="68" spans="1:4" ht="20.25" x14ac:dyDescent="0.25">
      <c r="A68" s="98"/>
      <c r="B68" s="22"/>
      <c r="C68" s="32"/>
      <c r="D68" s="32"/>
    </row>
    <row r="69" spans="1:4" ht="20.25" x14ac:dyDescent="0.25">
      <c r="A69" s="98"/>
      <c r="B69" s="22"/>
      <c r="C69" s="32"/>
      <c r="D69" s="32"/>
    </row>
    <row r="70" spans="1:4" ht="20.25" x14ac:dyDescent="0.25">
      <c r="A70" s="98"/>
      <c r="B70" s="22"/>
      <c r="C70" s="32"/>
      <c r="D70" s="32"/>
    </row>
    <row r="71" spans="1:4" ht="20.25" x14ac:dyDescent="0.25">
      <c r="A71" s="98"/>
      <c r="B71" s="22"/>
      <c r="C71" s="32"/>
      <c r="D71" s="32"/>
    </row>
    <row r="72" spans="1:4" ht="20.25" x14ac:dyDescent="0.25">
      <c r="A72" s="98"/>
      <c r="B72" s="22"/>
      <c r="C72" s="32"/>
      <c r="D72" s="32"/>
    </row>
    <row r="73" spans="1:4" ht="20.25" x14ac:dyDescent="0.25">
      <c r="A73" s="98"/>
      <c r="B73" s="22"/>
      <c r="C73" s="32"/>
      <c r="D73" s="32"/>
    </row>
    <row r="74" spans="1:4" ht="20.25" x14ac:dyDescent="0.25">
      <c r="A74" s="98"/>
      <c r="B74" s="22"/>
      <c r="C74" s="32"/>
      <c r="D74" s="32"/>
    </row>
    <row r="75" spans="1:4" ht="20.25" x14ac:dyDescent="0.25">
      <c r="A75" s="98"/>
      <c r="B75" s="22"/>
      <c r="C75" s="32"/>
      <c r="D75" s="32"/>
    </row>
    <row r="76" spans="1:4" ht="20.25" x14ac:dyDescent="0.25">
      <c r="A76" s="98"/>
      <c r="B76" s="22"/>
      <c r="C76" s="32"/>
      <c r="D76" s="32"/>
    </row>
    <row r="77" spans="1:4" ht="20.25" x14ac:dyDescent="0.25">
      <c r="A77" s="98"/>
      <c r="B77" s="22"/>
      <c r="C77" s="32"/>
      <c r="D77" s="32"/>
    </row>
    <row r="78" spans="1:4" ht="20.25" x14ac:dyDescent="0.25">
      <c r="A78" s="98"/>
      <c r="B78" s="22"/>
      <c r="C78" s="32"/>
      <c r="D78" s="32"/>
    </row>
    <row r="79" spans="1:4" ht="20.25" x14ac:dyDescent="0.25">
      <c r="A79" s="98"/>
      <c r="B79" s="22"/>
      <c r="C79" s="32"/>
      <c r="D79" s="32"/>
    </row>
    <row r="80" spans="1:4" ht="20.25" x14ac:dyDescent="0.25">
      <c r="A80" s="98"/>
      <c r="B80" s="22"/>
      <c r="C80" s="32"/>
      <c r="D80" s="32"/>
    </row>
    <row r="81" spans="1:4" ht="20.25" x14ac:dyDescent="0.25">
      <c r="A81" s="98"/>
      <c r="B81" s="22"/>
      <c r="C81" s="32"/>
      <c r="D81" s="32"/>
    </row>
    <row r="82" spans="1:4" ht="20.25" x14ac:dyDescent="0.25">
      <c r="A82" s="98"/>
      <c r="B82" s="22"/>
      <c r="C82" s="32"/>
      <c r="D82" s="32"/>
    </row>
    <row r="83" spans="1:4" ht="20.25" x14ac:dyDescent="0.25">
      <c r="A83" s="98"/>
      <c r="B83" s="22"/>
      <c r="C83" s="32"/>
      <c r="D83" s="32"/>
    </row>
    <row r="84" spans="1:4" ht="20.25" x14ac:dyDescent="0.25">
      <c r="A84" s="98"/>
      <c r="B84" s="22"/>
      <c r="C84" s="32"/>
      <c r="D84" s="32"/>
    </row>
    <row r="85" spans="1:4" ht="20.25" x14ac:dyDescent="0.25">
      <c r="A85" s="98"/>
      <c r="B85" s="22"/>
      <c r="C85" s="32"/>
      <c r="D85" s="32"/>
    </row>
    <row r="86" spans="1:4" ht="20.25" x14ac:dyDescent="0.25">
      <c r="A86" s="98"/>
      <c r="B86" s="22"/>
      <c r="C86" s="32"/>
      <c r="D86" s="32"/>
    </row>
    <row r="87" spans="1:4" ht="20.25" x14ac:dyDescent="0.25">
      <c r="A87" s="98"/>
      <c r="B87" s="22"/>
      <c r="C87" s="32"/>
      <c r="D87" s="32"/>
    </row>
    <row r="88" spans="1:4" ht="20.25" x14ac:dyDescent="0.25">
      <c r="A88" s="98"/>
      <c r="B88" s="22"/>
      <c r="C88" s="32"/>
      <c r="D88" s="32"/>
    </row>
    <row r="89" spans="1:4" ht="20.25" x14ac:dyDescent="0.25">
      <c r="A89" s="98"/>
      <c r="B89" s="22"/>
      <c r="C89" s="32"/>
      <c r="D89" s="32"/>
    </row>
    <row r="90" spans="1:4" ht="20.25" x14ac:dyDescent="0.25">
      <c r="A90" s="98"/>
      <c r="B90" s="22"/>
      <c r="C90" s="32"/>
      <c r="D90" s="32"/>
    </row>
    <row r="91" spans="1:4" ht="20.25" x14ac:dyDescent="0.25">
      <c r="A91" s="98"/>
      <c r="B91" s="22"/>
      <c r="C91" s="32"/>
      <c r="D91" s="32"/>
    </row>
    <row r="92" spans="1:4" ht="20.25" x14ac:dyDescent="0.25">
      <c r="A92" s="98"/>
      <c r="B92" s="22"/>
      <c r="C92" s="32"/>
      <c r="D92" s="32"/>
    </row>
    <row r="93" spans="1:4" ht="20.25" x14ac:dyDescent="0.25">
      <c r="A93" s="98"/>
      <c r="B93" s="22"/>
      <c r="C93" s="32"/>
      <c r="D93" s="32"/>
    </row>
    <row r="94" spans="1:4" ht="20.25" x14ac:dyDescent="0.25">
      <c r="A94" s="98"/>
      <c r="B94" s="22"/>
      <c r="C94" s="32"/>
      <c r="D94" s="32"/>
    </row>
    <row r="95" spans="1:4" ht="20.25" x14ac:dyDescent="0.25">
      <c r="A95" s="98"/>
      <c r="B95" s="22"/>
      <c r="C95" s="32"/>
      <c r="D95" s="32"/>
    </row>
    <row r="96" spans="1:4" ht="20.25" x14ac:dyDescent="0.25">
      <c r="A96" s="98"/>
      <c r="B96" s="22"/>
      <c r="C96" s="32"/>
      <c r="D96" s="32"/>
    </row>
    <row r="97" spans="1:4" ht="20.25" x14ac:dyDescent="0.25">
      <c r="A97" s="98"/>
      <c r="B97" s="22"/>
      <c r="C97" s="32"/>
      <c r="D97" s="32"/>
    </row>
    <row r="98" spans="1:4" ht="20.25" x14ac:dyDescent="0.25">
      <c r="A98" s="98"/>
      <c r="B98" s="22"/>
      <c r="C98" s="32"/>
      <c r="D98" s="32"/>
    </row>
    <row r="99" spans="1:4" ht="20.25" x14ac:dyDescent="0.25">
      <c r="A99" s="98"/>
      <c r="B99" s="22"/>
      <c r="C99" s="32"/>
      <c r="D99" s="32"/>
    </row>
    <row r="100" spans="1:4" ht="20.25" x14ac:dyDescent="0.25">
      <c r="A100" s="98"/>
      <c r="B100" s="22"/>
      <c r="C100" s="32"/>
      <c r="D100" s="32"/>
    </row>
    <row r="101" spans="1:4" ht="20.25" x14ac:dyDescent="0.25">
      <c r="A101" s="98"/>
      <c r="B101" s="22"/>
      <c r="C101" s="32"/>
      <c r="D101" s="32"/>
    </row>
    <row r="102" spans="1:4" ht="20.25" x14ac:dyDescent="0.25">
      <c r="A102" s="98"/>
      <c r="B102" s="22"/>
      <c r="C102" s="32"/>
      <c r="D102" s="32"/>
    </row>
    <row r="103" spans="1:4" ht="20.25" x14ac:dyDescent="0.25">
      <c r="A103" s="98"/>
      <c r="B103" s="22"/>
      <c r="C103" s="32"/>
      <c r="D103" s="32"/>
    </row>
    <row r="104" spans="1:4" ht="20.25" x14ac:dyDescent="0.25">
      <c r="A104" s="98"/>
      <c r="B104" s="22"/>
      <c r="C104" s="32"/>
      <c r="D104" s="32"/>
    </row>
    <row r="105" spans="1:4" ht="20.25" x14ac:dyDescent="0.25">
      <c r="A105" s="98"/>
      <c r="B105" s="22"/>
      <c r="C105" s="32"/>
      <c r="D105" s="32"/>
    </row>
    <row r="106" spans="1:4" ht="20.25" x14ac:dyDescent="0.25">
      <c r="A106" s="98"/>
      <c r="B106" s="22"/>
      <c r="C106" s="32"/>
      <c r="D106" s="32"/>
    </row>
    <row r="107" spans="1:4" ht="20.25" x14ac:dyDescent="0.25">
      <c r="A107" s="98"/>
      <c r="B107" s="22"/>
      <c r="C107" s="32"/>
      <c r="D107" s="32"/>
    </row>
    <row r="108" spans="1:4" ht="20.25" x14ac:dyDescent="0.25">
      <c r="A108" s="98"/>
      <c r="B108" s="22"/>
      <c r="C108" s="32"/>
      <c r="D108" s="32"/>
    </row>
    <row r="109" spans="1:4" ht="20.25" x14ac:dyDescent="0.25">
      <c r="A109" s="98"/>
      <c r="B109" s="22"/>
      <c r="C109" s="32"/>
      <c r="D109" s="32"/>
    </row>
    <row r="110" spans="1:4" ht="20.25" x14ac:dyDescent="0.25">
      <c r="A110" s="98"/>
      <c r="B110" s="22"/>
      <c r="C110" s="32"/>
      <c r="D110" s="32"/>
    </row>
    <row r="111" spans="1:4" ht="20.25" x14ac:dyDescent="0.25">
      <c r="A111" s="98"/>
      <c r="B111" s="22"/>
      <c r="C111" s="32"/>
      <c r="D111" s="32"/>
    </row>
    <row r="112" spans="1:4" ht="20.25" x14ac:dyDescent="0.25">
      <c r="A112" s="98"/>
      <c r="B112" s="22"/>
      <c r="C112" s="32"/>
      <c r="D112" s="32"/>
    </row>
    <row r="113" spans="1:4" ht="20.25" x14ac:dyDescent="0.25">
      <c r="A113" s="98"/>
      <c r="B113" s="22"/>
      <c r="C113" s="32"/>
      <c r="D113" s="32"/>
    </row>
    <row r="114" spans="1:4" ht="20.25" x14ac:dyDescent="0.25">
      <c r="A114" s="98"/>
      <c r="B114" s="22"/>
      <c r="C114" s="32"/>
      <c r="D114" s="32"/>
    </row>
    <row r="115" spans="1:4" ht="20.25" x14ac:dyDescent="0.25">
      <c r="A115" s="98"/>
      <c r="B115" s="22"/>
      <c r="C115" s="32"/>
      <c r="D115" s="32"/>
    </row>
    <row r="116" spans="1:4" ht="20.25" x14ac:dyDescent="0.25">
      <c r="A116" s="98"/>
      <c r="B116" s="22"/>
      <c r="C116" s="32"/>
      <c r="D116" s="32"/>
    </row>
    <row r="117" spans="1:4" ht="20.25" x14ac:dyDescent="0.25">
      <c r="A117" s="98"/>
      <c r="B117" s="22"/>
      <c r="C117" s="32"/>
      <c r="D117" s="32"/>
    </row>
    <row r="118" spans="1:4" ht="20.25" x14ac:dyDescent="0.25">
      <c r="A118" s="98"/>
      <c r="B118" s="22"/>
      <c r="C118" s="32"/>
      <c r="D118" s="32"/>
    </row>
    <row r="119" spans="1:4" ht="20.25" x14ac:dyDescent="0.25">
      <c r="A119" s="98"/>
      <c r="B119" s="22"/>
      <c r="C119" s="32"/>
      <c r="D119" s="32"/>
    </row>
    <row r="120" spans="1:4" ht="20.25" x14ac:dyDescent="0.25">
      <c r="A120" s="98"/>
      <c r="B120" s="22"/>
      <c r="C120" s="32"/>
      <c r="D120" s="32"/>
    </row>
    <row r="121" spans="1:4" ht="20.25" x14ac:dyDescent="0.25">
      <c r="A121" s="98"/>
      <c r="B121" s="22"/>
      <c r="C121" s="32"/>
      <c r="D121" s="32"/>
    </row>
    <row r="122" spans="1:4" ht="20.25" x14ac:dyDescent="0.25">
      <c r="A122" s="98"/>
      <c r="B122" s="22"/>
      <c r="C122" s="32"/>
      <c r="D122" s="32"/>
    </row>
    <row r="123" spans="1:4" ht="20.25" x14ac:dyDescent="0.25">
      <c r="A123" s="98"/>
      <c r="B123" s="22"/>
      <c r="C123" s="32"/>
      <c r="D123" s="32"/>
    </row>
    <row r="124" spans="1:4" ht="20.25" x14ac:dyDescent="0.25">
      <c r="A124" s="98"/>
      <c r="B124" s="22"/>
      <c r="C124" s="32"/>
      <c r="D124" s="32"/>
    </row>
    <row r="125" spans="1:4" ht="20.25" x14ac:dyDescent="0.25">
      <c r="A125" s="98"/>
      <c r="B125" s="22"/>
      <c r="C125" s="32"/>
      <c r="D125" s="32"/>
    </row>
    <row r="126" spans="1:4" ht="20.25" x14ac:dyDescent="0.25">
      <c r="A126" s="98"/>
      <c r="B126" s="22"/>
      <c r="C126" s="32"/>
      <c r="D126" s="32"/>
    </row>
    <row r="127" spans="1:4" ht="20.25" x14ac:dyDescent="0.25">
      <c r="A127" s="98"/>
      <c r="B127" s="22"/>
      <c r="C127" s="32"/>
      <c r="D127" s="32"/>
    </row>
    <row r="128" spans="1:4" ht="20.25" x14ac:dyDescent="0.25">
      <c r="A128" s="98"/>
      <c r="B128" s="22"/>
      <c r="C128" s="32"/>
      <c r="D128" s="32"/>
    </row>
    <row r="129" spans="1:4" ht="20.25" x14ac:dyDescent="0.25">
      <c r="A129" s="98"/>
      <c r="B129" s="22"/>
      <c r="C129" s="32"/>
      <c r="D129" s="32"/>
    </row>
    <row r="130" spans="1:4" ht="20.25" x14ac:dyDescent="0.25">
      <c r="A130" s="98"/>
      <c r="B130" s="22"/>
      <c r="C130" s="32"/>
      <c r="D130" s="32"/>
    </row>
    <row r="131" spans="1:4" ht="20.25" x14ac:dyDescent="0.25">
      <c r="A131" s="98"/>
      <c r="B131" s="22"/>
      <c r="C131" s="32"/>
      <c r="D131" s="32"/>
    </row>
    <row r="132" spans="1:4" ht="20.25" x14ac:dyDescent="0.25">
      <c r="A132" s="98"/>
      <c r="B132" s="22"/>
      <c r="C132" s="32"/>
      <c r="D132" s="32"/>
    </row>
    <row r="133" spans="1:4" ht="20.25" x14ac:dyDescent="0.25">
      <c r="A133" s="98"/>
      <c r="B133" s="22"/>
      <c r="C133" s="32"/>
      <c r="D133" s="32"/>
    </row>
    <row r="134" spans="1:4" ht="20.25" x14ac:dyDescent="0.25">
      <c r="A134" s="98"/>
      <c r="B134" s="22"/>
      <c r="C134" s="32"/>
      <c r="D134" s="32"/>
    </row>
    <row r="135" spans="1:4" ht="20.25" x14ac:dyDescent="0.25">
      <c r="A135" s="98"/>
      <c r="B135" s="22"/>
      <c r="C135" s="32"/>
      <c r="D135" s="32"/>
    </row>
    <row r="136" spans="1:4" ht="20.25" x14ac:dyDescent="0.25">
      <c r="A136" s="98"/>
      <c r="B136" s="22"/>
      <c r="C136" s="32"/>
      <c r="D136" s="32"/>
    </row>
    <row r="137" spans="1:4" ht="20.25" x14ac:dyDescent="0.25">
      <c r="A137" s="98"/>
      <c r="B137" s="22"/>
      <c r="C137" s="32"/>
      <c r="D137" s="32"/>
    </row>
    <row r="138" spans="1:4" ht="20.25" x14ac:dyDescent="0.25">
      <c r="A138" s="98"/>
      <c r="B138" s="22"/>
      <c r="C138" s="32"/>
      <c r="D138" s="32"/>
    </row>
    <row r="139" spans="1:4" ht="20.25" x14ac:dyDescent="0.25">
      <c r="A139" s="98"/>
      <c r="B139" s="22"/>
      <c r="C139" s="32"/>
      <c r="D139" s="32"/>
    </row>
    <row r="140" spans="1:4" ht="20.25" x14ac:dyDescent="0.25">
      <c r="A140" s="98"/>
      <c r="B140" s="22"/>
      <c r="C140" s="32"/>
      <c r="D140" s="32"/>
    </row>
    <row r="141" spans="1:4" ht="20.25" x14ac:dyDescent="0.25">
      <c r="A141" s="98"/>
      <c r="B141" s="22"/>
      <c r="C141" s="32"/>
      <c r="D141" s="32"/>
    </row>
    <row r="142" spans="1:4" ht="20.25" x14ac:dyDescent="0.25">
      <c r="A142" s="98"/>
      <c r="B142" s="22"/>
      <c r="C142" s="32"/>
      <c r="D142" s="32"/>
    </row>
    <row r="143" spans="1:4" ht="20.25" x14ac:dyDescent="0.25">
      <c r="A143" s="98"/>
      <c r="B143" s="22"/>
      <c r="C143" s="32"/>
      <c r="D143" s="32"/>
    </row>
    <row r="144" spans="1:4" ht="20.25" x14ac:dyDescent="0.25">
      <c r="A144" s="98"/>
      <c r="B144" s="22"/>
      <c r="C144" s="32"/>
      <c r="D144" s="32"/>
    </row>
    <row r="145" spans="1:4" ht="20.25" x14ac:dyDescent="0.25">
      <c r="A145" s="98"/>
      <c r="B145" s="22"/>
      <c r="C145" s="32"/>
      <c r="D145" s="32"/>
    </row>
    <row r="146" spans="1:4" ht="20.25" x14ac:dyDescent="0.25">
      <c r="A146" s="98"/>
      <c r="B146" s="22"/>
      <c r="C146" s="32"/>
      <c r="D146" s="32"/>
    </row>
    <row r="147" spans="1:4" ht="20.25" x14ac:dyDescent="0.25">
      <c r="A147" s="98"/>
      <c r="B147" s="22"/>
      <c r="C147" s="32"/>
      <c r="D147" s="32"/>
    </row>
    <row r="148" spans="1:4" ht="20.25" x14ac:dyDescent="0.25">
      <c r="A148" s="98"/>
      <c r="B148" s="22"/>
      <c r="C148" s="32"/>
      <c r="D148" s="32"/>
    </row>
    <row r="149" spans="1:4" ht="20.25" x14ac:dyDescent="0.25">
      <c r="A149" s="98"/>
      <c r="B149" s="22"/>
      <c r="C149" s="32"/>
      <c r="D149" s="32"/>
    </row>
    <row r="150" spans="1:4" ht="20.25" x14ac:dyDescent="0.25">
      <c r="A150" s="98"/>
      <c r="B150" s="22"/>
      <c r="C150" s="32"/>
      <c r="D150" s="32"/>
    </row>
    <row r="151" spans="1:4" ht="20.25" x14ac:dyDescent="0.25">
      <c r="A151" s="98"/>
      <c r="B151" s="22"/>
      <c r="C151" s="32"/>
      <c r="D151" s="32"/>
    </row>
    <row r="152" spans="1:4" ht="20.25" x14ac:dyDescent="0.25">
      <c r="A152" s="98"/>
      <c r="B152" s="22"/>
      <c r="C152" s="32"/>
      <c r="D152" s="32"/>
    </row>
    <row r="153" spans="1:4" ht="20.25" x14ac:dyDescent="0.25">
      <c r="A153" s="98"/>
      <c r="B153" s="22"/>
      <c r="C153" s="32"/>
      <c r="D153" s="32"/>
    </row>
    <row r="154" spans="1:4" ht="20.25" x14ac:dyDescent="0.25">
      <c r="A154" s="98"/>
      <c r="B154" s="22"/>
      <c r="C154" s="32"/>
      <c r="D154" s="32"/>
    </row>
    <row r="155" spans="1:4" ht="20.25" x14ac:dyDescent="0.25">
      <c r="A155" s="98"/>
      <c r="B155" s="22"/>
      <c r="C155" s="32"/>
      <c r="D155" s="32"/>
    </row>
    <row r="156" spans="1:4" ht="20.25" x14ac:dyDescent="0.25">
      <c r="A156" s="98"/>
      <c r="B156" s="22"/>
      <c r="C156" s="32"/>
      <c r="D156" s="32"/>
    </row>
    <row r="157" spans="1:4" ht="20.25" x14ac:dyDescent="0.25">
      <c r="A157" s="98"/>
      <c r="B157" s="22"/>
      <c r="C157" s="32"/>
      <c r="D157" s="32"/>
    </row>
    <row r="158" spans="1:4" ht="20.25" x14ac:dyDescent="0.25">
      <c r="A158" s="98"/>
      <c r="B158" s="22"/>
      <c r="C158" s="32"/>
      <c r="D158" s="32"/>
    </row>
    <row r="159" spans="1:4" ht="20.25" x14ac:dyDescent="0.25">
      <c r="A159" s="98"/>
      <c r="B159" s="22"/>
      <c r="C159" s="32"/>
      <c r="D159" s="32"/>
    </row>
    <row r="160" spans="1:4" ht="20.25" x14ac:dyDescent="0.25">
      <c r="A160" s="98"/>
      <c r="B160" s="22"/>
      <c r="C160" s="32"/>
      <c r="D160" s="32"/>
    </row>
    <row r="161" spans="1:4" ht="20.25" x14ac:dyDescent="0.25">
      <c r="A161" s="98"/>
      <c r="B161" s="22"/>
      <c r="C161" s="32"/>
      <c r="D161" s="32"/>
    </row>
    <row r="162" spans="1:4" ht="20.25" x14ac:dyDescent="0.25">
      <c r="A162" s="98"/>
      <c r="B162" s="22"/>
      <c r="C162" s="32"/>
      <c r="D162" s="32"/>
    </row>
    <row r="163" spans="1:4" ht="20.25" x14ac:dyDescent="0.25">
      <c r="A163" s="98"/>
      <c r="B163" s="22"/>
      <c r="C163" s="32"/>
      <c r="D163" s="32"/>
    </row>
    <row r="164" spans="1:4" ht="20.25" x14ac:dyDescent="0.25">
      <c r="A164" s="98"/>
      <c r="B164" s="22"/>
      <c r="C164" s="32"/>
      <c r="D164" s="32"/>
    </row>
    <row r="165" spans="1:4" ht="20.25" x14ac:dyDescent="0.25">
      <c r="A165" s="98"/>
      <c r="B165" s="22"/>
      <c r="C165" s="32"/>
      <c r="D165" s="32"/>
    </row>
    <row r="166" spans="1:4" ht="20.25" x14ac:dyDescent="0.25">
      <c r="A166" s="98"/>
      <c r="B166" s="22"/>
      <c r="C166" s="32"/>
      <c r="D166" s="32"/>
    </row>
    <row r="167" spans="1:4" ht="20.25" x14ac:dyDescent="0.25">
      <c r="A167" s="98"/>
      <c r="B167" s="22"/>
      <c r="C167" s="32"/>
      <c r="D167" s="32"/>
    </row>
    <row r="168" spans="1:4" ht="20.25" x14ac:dyDescent="0.25">
      <c r="A168" s="98"/>
      <c r="B168" s="22"/>
      <c r="C168" s="32"/>
      <c r="D168" s="32"/>
    </row>
    <row r="169" spans="1:4" ht="20.25" x14ac:dyDescent="0.25">
      <c r="A169" s="98"/>
      <c r="B169" s="22"/>
      <c r="C169" s="32"/>
      <c r="D169" s="32"/>
    </row>
    <row r="170" spans="1:4" ht="20.25" x14ac:dyDescent="0.25">
      <c r="A170" s="98"/>
      <c r="B170" s="22"/>
      <c r="C170" s="32"/>
      <c r="D170" s="32"/>
    </row>
    <row r="171" spans="1:4" ht="20.25" x14ac:dyDescent="0.25">
      <c r="A171" s="98"/>
      <c r="B171" s="22"/>
      <c r="C171" s="32"/>
      <c r="D171" s="32"/>
    </row>
    <row r="172" spans="1:4" ht="20.25" x14ac:dyDescent="0.25">
      <c r="A172" s="98"/>
      <c r="B172" s="22"/>
      <c r="C172" s="32"/>
      <c r="D172" s="32"/>
    </row>
    <row r="173" spans="1:4" ht="20.25" x14ac:dyDescent="0.25">
      <c r="A173" s="98"/>
      <c r="B173" s="22"/>
      <c r="C173" s="32"/>
      <c r="D173" s="32"/>
    </row>
    <row r="174" spans="1:4" ht="20.25" x14ac:dyDescent="0.25">
      <c r="A174" s="98"/>
      <c r="B174" s="22"/>
      <c r="C174" s="32"/>
      <c r="D174" s="32"/>
    </row>
    <row r="175" spans="1:4" ht="20.25" x14ac:dyDescent="0.25">
      <c r="A175" s="98"/>
      <c r="B175" s="22"/>
      <c r="C175" s="32"/>
      <c r="D175" s="32"/>
    </row>
    <row r="176" spans="1:4" ht="20.25" x14ac:dyDescent="0.25">
      <c r="A176" s="98"/>
      <c r="B176" s="22"/>
      <c r="C176" s="32"/>
      <c r="D176" s="32"/>
    </row>
    <row r="177" spans="1:4" ht="20.25" x14ac:dyDescent="0.25">
      <c r="A177" s="98"/>
      <c r="B177" s="22"/>
      <c r="C177" s="32"/>
      <c r="D177" s="32"/>
    </row>
    <row r="178" spans="1:4" ht="20.25" x14ac:dyDescent="0.25">
      <c r="A178" s="98"/>
      <c r="B178" s="22"/>
      <c r="C178" s="32"/>
      <c r="D178" s="32"/>
    </row>
    <row r="179" spans="1:4" ht="20.25" x14ac:dyDescent="0.25">
      <c r="A179" s="98"/>
      <c r="B179" s="22"/>
      <c r="C179" s="32"/>
      <c r="D179" s="32"/>
    </row>
    <row r="180" spans="1:4" ht="20.25" x14ac:dyDescent="0.25">
      <c r="A180" s="98"/>
      <c r="B180" s="22"/>
      <c r="C180" s="32"/>
      <c r="D180" s="32"/>
    </row>
    <row r="181" spans="1:4" ht="20.25" x14ac:dyDescent="0.25">
      <c r="A181" s="98"/>
      <c r="B181" s="22"/>
      <c r="C181" s="32"/>
      <c r="D181" s="32"/>
    </row>
    <row r="182" spans="1:4" ht="20.25" x14ac:dyDescent="0.25">
      <c r="A182" s="98"/>
      <c r="B182" s="22"/>
      <c r="C182" s="32"/>
      <c r="D182" s="32"/>
    </row>
    <row r="183" spans="1:4" ht="20.25" x14ac:dyDescent="0.25">
      <c r="A183" s="98"/>
      <c r="B183" s="22"/>
      <c r="C183" s="32"/>
      <c r="D183" s="32"/>
    </row>
    <row r="184" spans="1:4" ht="20.25" x14ac:dyDescent="0.25">
      <c r="A184" s="98"/>
      <c r="B184" s="22"/>
      <c r="C184" s="32"/>
      <c r="D184" s="32"/>
    </row>
    <row r="185" spans="1:4" ht="20.25" x14ac:dyDescent="0.25">
      <c r="A185" s="98"/>
      <c r="B185" s="22"/>
      <c r="C185" s="32"/>
      <c r="D185" s="32"/>
    </row>
    <row r="186" spans="1:4" ht="20.25" x14ac:dyDescent="0.25">
      <c r="A186" s="98"/>
      <c r="B186" s="22"/>
      <c r="C186" s="32"/>
      <c r="D186" s="32"/>
    </row>
    <row r="187" spans="1:4" ht="20.25" x14ac:dyDescent="0.25">
      <c r="A187" s="98"/>
      <c r="B187" s="22"/>
      <c r="C187" s="32"/>
      <c r="D187" s="32"/>
    </row>
    <row r="188" spans="1:4" ht="20.25" x14ac:dyDescent="0.25">
      <c r="A188" s="98"/>
      <c r="B188" s="22"/>
      <c r="C188" s="32"/>
      <c r="D188" s="32"/>
    </row>
    <row r="189" spans="1:4" ht="20.25" x14ac:dyDescent="0.25">
      <c r="A189" s="98"/>
      <c r="B189" s="22"/>
      <c r="C189" s="32"/>
      <c r="D189" s="32"/>
    </row>
    <row r="190" spans="1:4" ht="20.25" x14ac:dyDescent="0.25">
      <c r="A190" s="98"/>
      <c r="B190" s="22"/>
      <c r="C190" s="32"/>
      <c r="D190" s="32"/>
    </row>
    <row r="191" spans="1:4" ht="20.25" x14ac:dyDescent="0.25">
      <c r="A191" s="98"/>
      <c r="B191" s="22"/>
      <c r="C191" s="32"/>
      <c r="D191" s="32"/>
    </row>
    <row r="192" spans="1:4" ht="20.25" x14ac:dyDescent="0.25">
      <c r="A192" s="98"/>
      <c r="B192" s="22"/>
      <c r="C192" s="32"/>
      <c r="D192" s="32"/>
    </row>
    <row r="193" spans="1:4" ht="20.25" x14ac:dyDescent="0.25">
      <c r="A193" s="98"/>
      <c r="B193" s="22"/>
      <c r="C193" s="32"/>
      <c r="D193" s="32"/>
    </row>
    <row r="194" spans="1:4" ht="20.25" x14ac:dyDescent="0.25">
      <c r="A194" s="98"/>
      <c r="B194" s="22"/>
      <c r="C194" s="32"/>
      <c r="D194" s="32"/>
    </row>
    <row r="195" spans="1:4" ht="20.25" x14ac:dyDescent="0.25">
      <c r="A195" s="98"/>
      <c r="B195" s="22"/>
      <c r="C195" s="32"/>
      <c r="D195" s="32"/>
    </row>
    <row r="196" spans="1:4" ht="20.25" x14ac:dyDescent="0.25">
      <c r="A196" s="98"/>
      <c r="B196" s="22"/>
      <c r="C196" s="32"/>
      <c r="D196" s="32"/>
    </row>
    <row r="197" spans="1:4" ht="20.25" x14ac:dyDescent="0.25">
      <c r="A197" s="98"/>
      <c r="B197" s="22"/>
      <c r="C197" s="32"/>
      <c r="D197" s="32"/>
    </row>
    <row r="198" spans="1:4" ht="20.25" x14ac:dyDescent="0.25">
      <c r="A198" s="98"/>
      <c r="B198" s="22"/>
      <c r="C198" s="32"/>
      <c r="D198" s="32"/>
    </row>
    <row r="199" spans="1:4" ht="20.25" x14ac:dyDescent="0.25">
      <c r="A199" s="98"/>
      <c r="B199" s="22"/>
      <c r="C199" s="32"/>
      <c r="D199" s="32"/>
    </row>
    <row r="200" spans="1:4" ht="20.25" x14ac:dyDescent="0.25">
      <c r="A200" s="98"/>
      <c r="B200" s="22"/>
      <c r="C200" s="32"/>
      <c r="D200" s="32"/>
    </row>
    <row r="201" spans="1:4" ht="20.25" x14ac:dyDescent="0.25">
      <c r="A201" s="98"/>
      <c r="B201" s="22"/>
      <c r="C201" s="32"/>
      <c r="D201" s="32"/>
    </row>
    <row r="202" spans="1:4" ht="20.25" x14ac:dyDescent="0.25">
      <c r="A202" s="98"/>
      <c r="B202" s="22"/>
      <c r="C202" s="32"/>
      <c r="D202" s="32"/>
    </row>
    <row r="203" spans="1:4" ht="20.25" x14ac:dyDescent="0.25">
      <c r="A203" s="98"/>
      <c r="B203" s="22"/>
      <c r="C203" s="32"/>
      <c r="D203" s="32"/>
    </row>
    <row r="204" spans="1:4" ht="20.25" x14ac:dyDescent="0.25">
      <c r="A204" s="98"/>
      <c r="B204" s="22"/>
      <c r="C204" s="32"/>
      <c r="D204" s="32"/>
    </row>
    <row r="205" spans="1:4" ht="20.25" x14ac:dyDescent="0.25">
      <c r="A205" s="98"/>
      <c r="B205" s="22"/>
      <c r="C205" s="32"/>
      <c r="D205" s="32"/>
    </row>
    <row r="206" spans="1:4" ht="20.25" x14ac:dyDescent="0.25">
      <c r="A206" s="98"/>
      <c r="B206" s="22"/>
      <c r="C206" s="32"/>
      <c r="D206" s="32"/>
    </row>
    <row r="207" spans="1:4" ht="20.25" x14ac:dyDescent="0.25">
      <c r="A207" s="98"/>
      <c r="B207" s="22"/>
      <c r="C207" s="32"/>
      <c r="D207" s="32"/>
    </row>
    <row r="208" spans="1:4" x14ac:dyDescent="0.25">
      <c r="A208" s="81"/>
      <c r="B208" s="22"/>
      <c r="C208" s="22"/>
      <c r="D208" s="22"/>
    </row>
    <row r="209" spans="1:8" ht="20.25" x14ac:dyDescent="0.25">
      <c r="A209" s="81"/>
      <c r="B209" s="28" t="s">
        <v>225</v>
      </c>
      <c r="C209" s="28" t="s">
        <v>226</v>
      </c>
      <c r="D209" s="31" t="s">
        <v>225</v>
      </c>
      <c r="E209" s="31" t="s">
        <v>226</v>
      </c>
    </row>
    <row r="210" spans="1:8" ht="21" x14ac:dyDescent="0.35">
      <c r="A210" s="81"/>
      <c r="B210" s="29" t="s">
        <v>227</v>
      </c>
      <c r="C210" s="29" t="s">
        <v>228</v>
      </c>
      <c r="D210" t="s">
        <v>227</v>
      </c>
      <c r="F210" t="str">
        <f>IF(NOT(ISBLANK(D210)),D210,IF(NOT(ISBLANK(E210)),"     "&amp;E210,FALSE))</f>
        <v>Afectación Económica o presupuestal</v>
      </c>
      <c r="G210" t="s">
        <v>227</v>
      </c>
      <c r="H210" t="str">
        <f>IF(NOT(ISERROR(MATCH(G210,_xlfn.ANCHORARRAY(B221),0))),F223&amp;"Por favor no seleccionar los criterios de impacto",G210)</f>
        <v>❌Por favor no seleccionar los criterios de impacto</v>
      </c>
    </row>
    <row r="211" spans="1:8" ht="21" x14ac:dyDescent="0.35">
      <c r="A211" s="81"/>
      <c r="B211" s="29" t="s">
        <v>227</v>
      </c>
      <c r="C211" s="29" t="s">
        <v>201</v>
      </c>
      <c r="E211" t="s">
        <v>228</v>
      </c>
      <c r="F211" t="str">
        <f t="shared" ref="F211:F221" si="0">IF(NOT(ISBLANK(D211)),D211,IF(NOT(ISBLANK(E211)),"     "&amp;E211,FALSE))</f>
        <v xml:space="preserve">     Afectación menor a 10 SMLMV .</v>
      </c>
    </row>
    <row r="212" spans="1:8" ht="21" x14ac:dyDescent="0.35">
      <c r="A212" s="81"/>
      <c r="B212" s="29" t="s">
        <v>227</v>
      </c>
      <c r="C212" s="29" t="s">
        <v>204</v>
      </c>
      <c r="E212" t="s">
        <v>201</v>
      </c>
      <c r="F212" t="str">
        <f t="shared" si="0"/>
        <v xml:space="preserve">     Entre 10 y 50 SMLMV </v>
      </c>
    </row>
    <row r="213" spans="1:8" ht="21" x14ac:dyDescent="0.35">
      <c r="A213" s="81"/>
      <c r="B213" s="29" t="s">
        <v>227</v>
      </c>
      <c r="C213" s="29" t="s">
        <v>208</v>
      </c>
      <c r="E213" t="s">
        <v>204</v>
      </c>
      <c r="F213" t="str">
        <f t="shared" si="0"/>
        <v xml:space="preserve">     Entre 50 y 100 SMLMV </v>
      </c>
    </row>
    <row r="214" spans="1:8" ht="21" x14ac:dyDescent="0.35">
      <c r="A214" s="81"/>
      <c r="B214" s="29" t="s">
        <v>227</v>
      </c>
      <c r="C214" s="29" t="s">
        <v>212</v>
      </c>
      <c r="E214" t="s">
        <v>208</v>
      </c>
      <c r="F214" t="str">
        <f t="shared" si="0"/>
        <v xml:space="preserve">     Entre 100 y 500 SMLMV </v>
      </c>
    </row>
    <row r="215" spans="1:8" ht="21" x14ac:dyDescent="0.35">
      <c r="A215" s="81"/>
      <c r="B215" s="29" t="s">
        <v>194</v>
      </c>
      <c r="C215" s="29" t="s">
        <v>198</v>
      </c>
      <c r="E215" t="s">
        <v>212</v>
      </c>
      <c r="F215" t="str">
        <f t="shared" si="0"/>
        <v xml:space="preserve">     Mayor a 500 SMLMV </v>
      </c>
    </row>
    <row r="216" spans="1:8" ht="21" x14ac:dyDescent="0.35">
      <c r="A216" s="81"/>
      <c r="B216" s="29" t="s">
        <v>194</v>
      </c>
      <c r="C216" s="29" t="s">
        <v>202</v>
      </c>
      <c r="D216" t="s">
        <v>194</v>
      </c>
      <c r="F216" t="str">
        <f t="shared" si="0"/>
        <v>Pérdida Reputacional</v>
      </c>
    </row>
    <row r="217" spans="1:8" ht="21" x14ac:dyDescent="0.35">
      <c r="A217" s="81"/>
      <c r="B217" s="29" t="s">
        <v>194</v>
      </c>
      <c r="C217" s="29" t="s">
        <v>205</v>
      </c>
      <c r="E217" t="s">
        <v>198</v>
      </c>
      <c r="F217" t="str">
        <f t="shared" si="0"/>
        <v xml:space="preserve">     El riesgo afecta la imagen de alguna área de la organización</v>
      </c>
    </row>
    <row r="218" spans="1:8" ht="21" x14ac:dyDescent="0.35">
      <c r="A218" s="81"/>
      <c r="B218" s="29" t="s">
        <v>194</v>
      </c>
      <c r="C218" s="29" t="s">
        <v>209</v>
      </c>
      <c r="E218" t="s">
        <v>202</v>
      </c>
      <c r="F218" t="str">
        <f t="shared" si="0"/>
        <v xml:space="preserve">     El riesgo afecta la imagen de la entidad internamente, de conocimiento general, nivel interno, de junta dircetiva y accionistas y/o de provedores</v>
      </c>
    </row>
    <row r="219" spans="1:8" ht="21" x14ac:dyDescent="0.35">
      <c r="A219" s="81"/>
      <c r="B219" s="29" t="s">
        <v>194</v>
      </c>
      <c r="C219" s="29" t="s">
        <v>213</v>
      </c>
      <c r="E219" t="s">
        <v>205</v>
      </c>
      <c r="F219" t="str">
        <f t="shared" si="0"/>
        <v xml:space="preserve">     El riesgo afecta la imagen de la entidad con algunos usuarios de relevancia frente al logro de los objetivos</v>
      </c>
    </row>
    <row r="220" spans="1:8" x14ac:dyDescent="0.25">
      <c r="A220" s="81"/>
      <c r="B220" s="30"/>
      <c r="C220" s="30"/>
      <c r="E220" t="s">
        <v>209</v>
      </c>
      <c r="F220" t="str">
        <f t="shared" si="0"/>
        <v xml:space="preserve">     El riesgo afecta la imagen de de la entidad con efecto publicitario sostenido a nivel de sector administrativo, nivel departamental o municipal</v>
      </c>
    </row>
    <row r="221" spans="1:8" x14ac:dyDescent="0.25">
      <c r="A221" s="81"/>
      <c r="B221" s="30" t="str" cm="1">
        <f t="array" ref="B221:B223">_xlfn.UNIQUE(Tabla1[[#All],[Criterios]])</f>
        <v>Criterios</v>
      </c>
      <c r="C221" s="30"/>
      <c r="E221" t="s">
        <v>213</v>
      </c>
      <c r="F221" t="str">
        <f t="shared" si="0"/>
        <v xml:space="preserve">     El riesgo afecta la imagen de la entidad a nivel nacional, con efecto publicitarios sostenible a nivel país</v>
      </c>
    </row>
    <row r="222" spans="1:8" x14ac:dyDescent="0.25">
      <c r="A222" s="81"/>
      <c r="B222" s="30" t="str">
        <v>Afectación Económica o presupuestal</v>
      </c>
      <c r="C222" s="30"/>
    </row>
    <row r="223" spans="1:8" x14ac:dyDescent="0.25">
      <c r="B223" s="30" t="str">
        <v>Pérdida Reputacional</v>
      </c>
      <c r="C223" s="30"/>
      <c r="F223" s="33" t="s">
        <v>229</v>
      </c>
    </row>
    <row r="224" spans="1:8" x14ac:dyDescent="0.25">
      <c r="B224" s="21"/>
      <c r="C224" s="21"/>
      <c r="F224" s="33" t="s">
        <v>230</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3"/>
    <col min="3" max="3" width="17" style="83" customWidth="1"/>
    <col min="4" max="4" width="14.28515625" style="83"/>
    <col min="5" max="5" width="46" style="83" customWidth="1"/>
    <col min="6" max="16384" width="14.28515625" style="83"/>
  </cols>
  <sheetData>
    <row r="1" spans="2:6" ht="24" customHeight="1" thickBot="1" x14ac:dyDescent="0.25">
      <c r="B1" s="600" t="s">
        <v>231</v>
      </c>
      <c r="C1" s="601"/>
      <c r="D1" s="601"/>
      <c r="E1" s="601"/>
      <c r="F1" s="602"/>
    </row>
    <row r="2" spans="2:6" ht="16.5" thickBot="1" x14ac:dyDescent="0.3">
      <c r="B2" s="84"/>
      <c r="C2" s="84"/>
      <c r="D2" s="84"/>
      <c r="E2" s="84"/>
      <c r="F2" s="84"/>
    </row>
    <row r="3" spans="2:6" ht="16.5" thickBot="1" x14ac:dyDescent="0.25">
      <c r="B3" s="604" t="s">
        <v>232</v>
      </c>
      <c r="C3" s="605"/>
      <c r="D3" s="605"/>
      <c r="E3" s="96" t="s">
        <v>233</v>
      </c>
      <c r="F3" s="97" t="s">
        <v>234</v>
      </c>
    </row>
    <row r="4" spans="2:6" ht="31.5" x14ac:dyDescent="0.2">
      <c r="B4" s="606" t="s">
        <v>235</v>
      </c>
      <c r="C4" s="608" t="s">
        <v>139</v>
      </c>
      <c r="D4" s="85" t="s">
        <v>152</v>
      </c>
      <c r="E4" s="86" t="s">
        <v>236</v>
      </c>
      <c r="F4" s="87">
        <v>0.25</v>
      </c>
    </row>
    <row r="5" spans="2:6" ht="47.25" x14ac:dyDescent="0.2">
      <c r="B5" s="607"/>
      <c r="C5" s="609"/>
      <c r="D5" s="88" t="s">
        <v>237</v>
      </c>
      <c r="E5" s="89" t="s">
        <v>238</v>
      </c>
      <c r="F5" s="90">
        <v>0.15</v>
      </c>
    </row>
    <row r="6" spans="2:6" ht="47.25" x14ac:dyDescent="0.2">
      <c r="B6" s="607"/>
      <c r="C6" s="609"/>
      <c r="D6" s="88" t="s">
        <v>239</v>
      </c>
      <c r="E6" s="89" t="s">
        <v>240</v>
      </c>
      <c r="F6" s="90">
        <v>0.1</v>
      </c>
    </row>
    <row r="7" spans="2:6" ht="63" x14ac:dyDescent="0.2">
      <c r="B7" s="607"/>
      <c r="C7" s="609" t="s">
        <v>140</v>
      </c>
      <c r="D7" s="88" t="s">
        <v>241</v>
      </c>
      <c r="E7" s="89" t="s">
        <v>242</v>
      </c>
      <c r="F7" s="90">
        <v>0.25</v>
      </c>
    </row>
    <row r="8" spans="2:6" ht="31.5" x14ac:dyDescent="0.2">
      <c r="B8" s="607"/>
      <c r="C8" s="609"/>
      <c r="D8" s="88" t="s">
        <v>153</v>
      </c>
      <c r="E8" s="89" t="s">
        <v>243</v>
      </c>
      <c r="F8" s="90">
        <v>0.15</v>
      </c>
    </row>
    <row r="9" spans="2:6" ht="47.25" x14ac:dyDescent="0.2">
      <c r="B9" s="607" t="s">
        <v>244</v>
      </c>
      <c r="C9" s="609" t="s">
        <v>142</v>
      </c>
      <c r="D9" s="88" t="s">
        <v>154</v>
      </c>
      <c r="E9" s="89" t="s">
        <v>245</v>
      </c>
      <c r="F9" s="91" t="s">
        <v>246</v>
      </c>
    </row>
    <row r="10" spans="2:6" ht="63" x14ac:dyDescent="0.2">
      <c r="B10" s="607"/>
      <c r="C10" s="609"/>
      <c r="D10" s="88" t="s">
        <v>247</v>
      </c>
      <c r="E10" s="89" t="s">
        <v>248</v>
      </c>
      <c r="F10" s="91" t="s">
        <v>246</v>
      </c>
    </row>
    <row r="11" spans="2:6" ht="47.25" x14ac:dyDescent="0.2">
      <c r="B11" s="607"/>
      <c r="C11" s="609" t="s">
        <v>143</v>
      </c>
      <c r="D11" s="88" t="s">
        <v>155</v>
      </c>
      <c r="E11" s="89" t="s">
        <v>249</v>
      </c>
      <c r="F11" s="91" t="s">
        <v>246</v>
      </c>
    </row>
    <row r="12" spans="2:6" ht="47.25" x14ac:dyDescent="0.2">
      <c r="B12" s="607"/>
      <c r="C12" s="609"/>
      <c r="D12" s="88" t="s">
        <v>250</v>
      </c>
      <c r="E12" s="89" t="s">
        <v>251</v>
      </c>
      <c r="F12" s="91" t="s">
        <v>246</v>
      </c>
    </row>
    <row r="13" spans="2:6" ht="31.5" x14ac:dyDescent="0.2">
      <c r="B13" s="607"/>
      <c r="C13" s="609" t="s">
        <v>144</v>
      </c>
      <c r="D13" s="88" t="s">
        <v>156</v>
      </c>
      <c r="E13" s="89" t="s">
        <v>252</v>
      </c>
      <c r="F13" s="91" t="s">
        <v>246</v>
      </c>
    </row>
    <row r="14" spans="2:6" ht="32.25" thickBot="1" x14ac:dyDescent="0.25">
      <c r="B14" s="610"/>
      <c r="C14" s="611"/>
      <c r="D14" s="92" t="s">
        <v>253</v>
      </c>
      <c r="E14" s="93" t="s">
        <v>254</v>
      </c>
      <c r="F14" s="94" t="s">
        <v>246</v>
      </c>
    </row>
    <row r="15" spans="2:6" ht="49.5" customHeight="1" x14ac:dyDescent="0.2">
      <c r="B15" s="603" t="s">
        <v>255</v>
      </c>
      <c r="C15" s="603"/>
      <c r="D15" s="603"/>
      <c r="E15" s="603"/>
      <c r="F15" s="603"/>
    </row>
    <row r="16" spans="2:6" ht="27" customHeight="1" x14ac:dyDescent="0.25">
      <c r="B16" s="95"/>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256</v>
      </c>
      <c r="E2" t="s">
        <v>257</v>
      </c>
    </row>
    <row r="3" spans="2:5" x14ac:dyDescent="0.25">
      <c r="B3" t="s">
        <v>258</v>
      </c>
      <c r="E3" t="s">
        <v>145</v>
      </c>
    </row>
    <row r="4" spans="2:5" x14ac:dyDescent="0.25">
      <c r="B4" t="s">
        <v>259</v>
      </c>
      <c r="E4" t="s">
        <v>260</v>
      </c>
    </row>
    <row r="5" spans="2:5" x14ac:dyDescent="0.25">
      <c r="B5" t="s">
        <v>157</v>
      </c>
    </row>
    <row r="8" spans="2:5" x14ac:dyDescent="0.25">
      <c r="B8" t="s">
        <v>261</v>
      </c>
    </row>
    <row r="9" spans="2:5" x14ac:dyDescent="0.25">
      <c r="B9" t="s">
        <v>262</v>
      </c>
    </row>
    <row r="10" spans="2:5" x14ac:dyDescent="0.25">
      <c r="B10" t="s">
        <v>263</v>
      </c>
    </row>
    <row r="13" spans="2:5" x14ac:dyDescent="0.25">
      <c r="B13" t="s">
        <v>264</v>
      </c>
    </row>
    <row r="14" spans="2:5" x14ac:dyDescent="0.25">
      <c r="B14" t="s">
        <v>149</v>
      </c>
    </row>
    <row r="15" spans="2:5" x14ac:dyDescent="0.25">
      <c r="B15" t="s">
        <v>265</v>
      </c>
    </row>
    <row r="16" spans="2:5" x14ac:dyDescent="0.25">
      <c r="B16" t="s">
        <v>266</v>
      </c>
    </row>
    <row r="17" spans="2:2" x14ac:dyDescent="0.25">
      <c r="B17" t="s">
        <v>267</v>
      </c>
    </row>
    <row r="18" spans="2:2" x14ac:dyDescent="0.25">
      <c r="B18" t="s">
        <v>268</v>
      </c>
    </row>
    <row r="19" spans="2:2" x14ac:dyDescent="0.25">
      <c r="B19" t="s">
        <v>269</v>
      </c>
    </row>
  </sheetData>
  <sortState xmlns:xlrd2="http://schemas.microsoft.com/office/spreadsheetml/2017/richdata2" ref="B2:B5">
    <sortCondition ref="B2:B5"/>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6CFEFD549743C4B87DAD9208E8E0B0B" ma:contentTypeVersion="14" ma:contentTypeDescription="Crear nuevo documento." ma:contentTypeScope="" ma:versionID="c755a76c416b485f656998f926f87507">
  <xsd:schema xmlns:xsd="http://www.w3.org/2001/XMLSchema" xmlns:xs="http://www.w3.org/2001/XMLSchema" xmlns:p="http://schemas.microsoft.com/office/2006/metadata/properties" xmlns:ns2="6fcea09a-f058-4e7f-a2a4-f97528c975cb" xmlns:ns3="40a3b602-ceab-4b2a-983a-c418dd4cfa4d" targetNamespace="http://schemas.microsoft.com/office/2006/metadata/properties" ma:root="true" ma:fieldsID="fe8daa09e476481091d2e10d366ad687" ns2:_="" ns3:_="">
    <xsd:import namespace="6fcea09a-f058-4e7f-a2a4-f97528c975cb"/>
    <xsd:import namespace="40a3b602-ceab-4b2a-983a-c418dd4cfa4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ea09a-f058-4e7f-a2a4-f97528c975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8c46d6fa-4fe9-4e86-a1e8-66d0902ce3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0a3b602-ceab-4b2a-983a-c418dd4cfa4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99a9f2a-e284-480b-97dd-4aab3e7dc325}" ma:internalName="TaxCatchAll" ma:showField="CatchAllData" ma:web="40a3b602-ceab-4b2a-983a-c418dd4cfa4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0a3b602-ceab-4b2a-983a-c418dd4cfa4d" xsi:nil="true"/>
    <lcf76f155ced4ddcb4097134ff3c332f xmlns="6fcea09a-f058-4e7f-a2a4-f97528c975c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BCD49AC-D910-43E6-84CB-DAD5FF234E23}">
  <ds:schemaRefs>
    <ds:schemaRef ds:uri="http://schemas.microsoft.com/sharepoint/v3/contenttype/forms"/>
  </ds:schemaRefs>
</ds:datastoreItem>
</file>

<file path=customXml/itemProps2.xml><?xml version="1.0" encoding="utf-8"?>
<ds:datastoreItem xmlns:ds="http://schemas.openxmlformats.org/officeDocument/2006/customXml" ds:itemID="{F2DB926F-B9BE-4E34-ADE6-AD31A4461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ea09a-f058-4e7f-a2a4-f97528c975cb"/>
    <ds:schemaRef ds:uri="40a3b602-ceab-4b2a-983a-c418dd4c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8DC841-FE6C-4CCE-8398-F0E145D1C337}">
  <ds:schemaRefs>
    <ds:schemaRef ds:uri="http://schemas.microsoft.com/office/2006/metadata/properties"/>
    <ds:schemaRef ds:uri="http://schemas.microsoft.com/office/infopath/2007/PartnerControls"/>
    <ds:schemaRef ds:uri="40a3b602-ceab-4b2a-983a-c418dd4cfa4d"/>
    <ds:schemaRef ds:uri="6fcea09a-f058-4e7f-a2a4-f97528c975c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Sandra Yanneth Holguin Martinez</cp:lastModifiedBy>
  <cp:revision/>
  <dcterms:created xsi:type="dcterms:W3CDTF">2020-03-24T23:12:47Z</dcterms:created>
  <dcterms:modified xsi:type="dcterms:W3CDTF">2024-10-29T18:56:48Z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0x01010086CFEFD549743C4B87DAD9208E8E0B0B</vt:lpwstr>
  </property>
</Properties>
</file>