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yalam\Downloads\"/>
    </mc:Choice>
  </mc:AlternateContent>
  <xr:revisionPtr revIDLastSave="0" documentId="8_{05C6CB3B-4591-421A-884F-546419EF8873}" xr6:coauthVersionLast="36" xr6:coauthVersionMax="36" xr10:uidLastSave="{00000000-0000-0000-0000-000000000000}"/>
  <bookViews>
    <workbookView xWindow="0" yWindow="0" windowWidth="28800" windowHeight="11025" xr2:uid="{AEEE65F6-D6D2-48A4-8CF8-0BD9A851E4C7}"/>
  </bookViews>
  <sheets>
    <sheet name="OCTUBRE 2024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41" i="1" l="1"/>
  <c r="V241" i="1"/>
  <c r="U241" i="1"/>
  <c r="T241" i="1"/>
  <c r="S241" i="1"/>
  <c r="R241" i="1"/>
  <c r="R242" i="1" s="1"/>
  <c r="M240" i="1"/>
  <c r="N239" i="1"/>
  <c r="M239" i="1"/>
  <c r="P238" i="1"/>
  <c r="N238" i="1"/>
  <c r="M238" i="1"/>
  <c r="Q238" i="1" s="1"/>
  <c r="N237" i="1"/>
  <c r="N236" i="1" s="1"/>
  <c r="N235" i="1" s="1"/>
  <c r="M237" i="1"/>
  <c r="O236" i="1"/>
  <c r="L236" i="1"/>
  <c r="L235" i="1" s="1"/>
  <c r="K236" i="1"/>
  <c r="J236" i="1"/>
  <c r="J235" i="1" s="1"/>
  <c r="I236" i="1"/>
  <c r="H236" i="1"/>
  <c r="H235" i="1" s="1"/>
  <c r="G236" i="1"/>
  <c r="O235" i="1"/>
  <c r="K235" i="1"/>
  <c r="I235" i="1"/>
  <c r="G235" i="1"/>
  <c r="Q234" i="1"/>
  <c r="P234" i="1"/>
  <c r="P233" i="1" s="1"/>
  <c r="M234" i="1"/>
  <c r="O233" i="1"/>
  <c r="N233" i="1"/>
  <c r="M233" i="1"/>
  <c r="Q233" i="1" s="1"/>
  <c r="L233" i="1"/>
  <c r="K233" i="1"/>
  <c r="J233" i="1"/>
  <c r="I233" i="1"/>
  <c r="H233" i="1"/>
  <c r="G233" i="1"/>
  <c r="P232" i="1"/>
  <c r="M232" i="1"/>
  <c r="Q232" i="1" s="1"/>
  <c r="Q231" i="1"/>
  <c r="M231" i="1"/>
  <c r="P231" i="1" s="1"/>
  <c r="M230" i="1"/>
  <c r="N229" i="1"/>
  <c r="M229" i="1"/>
  <c r="Q229" i="1" s="1"/>
  <c r="Q228" i="1"/>
  <c r="N228" i="1"/>
  <c r="M228" i="1"/>
  <c r="P228" i="1" s="1"/>
  <c r="N227" i="1"/>
  <c r="M227" i="1"/>
  <c r="Q227" i="1" s="1"/>
  <c r="Q226" i="1"/>
  <c r="N226" i="1"/>
  <c r="M226" i="1"/>
  <c r="P226" i="1" s="1"/>
  <c r="N225" i="1"/>
  <c r="M225" i="1"/>
  <c r="Q225" i="1" s="1"/>
  <c r="Q224" i="1"/>
  <c r="N224" i="1"/>
  <c r="M224" i="1"/>
  <c r="P224" i="1" s="1"/>
  <c r="N223" i="1"/>
  <c r="M223" i="1"/>
  <c r="Q223" i="1" s="1"/>
  <c r="Q222" i="1"/>
  <c r="M222" i="1"/>
  <c r="P222" i="1" s="1"/>
  <c r="H222" i="1"/>
  <c r="N221" i="1"/>
  <c r="M221" i="1"/>
  <c r="Q221" i="1" s="1"/>
  <c r="Q220" i="1"/>
  <c r="M220" i="1"/>
  <c r="P220" i="1" s="1"/>
  <c r="H220" i="1"/>
  <c r="N219" i="1"/>
  <c r="M219" i="1"/>
  <c r="Q219" i="1" s="1"/>
  <c r="Q218" i="1"/>
  <c r="N218" i="1"/>
  <c r="M218" i="1"/>
  <c r="P218" i="1" s="1"/>
  <c r="N217" i="1"/>
  <c r="M217" i="1"/>
  <c r="Q217" i="1" s="1"/>
  <c r="Q216" i="1"/>
  <c r="N216" i="1"/>
  <c r="M216" i="1"/>
  <c r="P216" i="1" s="1"/>
  <c r="N215" i="1"/>
  <c r="M215" i="1"/>
  <c r="Q215" i="1" s="1"/>
  <c r="Q214" i="1"/>
  <c r="N214" i="1"/>
  <c r="M214" i="1"/>
  <c r="P214" i="1" s="1"/>
  <c r="N213" i="1"/>
  <c r="M213" i="1"/>
  <c r="Q213" i="1" s="1"/>
  <c r="Q212" i="1"/>
  <c r="N212" i="1"/>
  <c r="M212" i="1"/>
  <c r="P212" i="1" s="1"/>
  <c r="N211" i="1"/>
  <c r="M211" i="1"/>
  <c r="Q211" i="1" s="1"/>
  <c r="Q210" i="1"/>
  <c r="N210" i="1"/>
  <c r="M210" i="1"/>
  <c r="P210" i="1" s="1"/>
  <c r="H210" i="1"/>
  <c r="N209" i="1"/>
  <c r="M209" i="1"/>
  <c r="P208" i="1"/>
  <c r="N208" i="1"/>
  <c r="M208" i="1"/>
  <c r="Q208" i="1" s="1"/>
  <c r="N207" i="1"/>
  <c r="M207" i="1"/>
  <c r="P206" i="1"/>
  <c r="N206" i="1"/>
  <c r="M206" i="1"/>
  <c r="Q206" i="1" s="1"/>
  <c r="N205" i="1"/>
  <c r="M205" i="1"/>
  <c r="P204" i="1"/>
  <c r="N204" i="1"/>
  <c r="M204" i="1"/>
  <c r="Q204" i="1" s="1"/>
  <c r="N203" i="1"/>
  <c r="M203" i="1"/>
  <c r="P202" i="1"/>
  <c r="N202" i="1"/>
  <c r="M202" i="1"/>
  <c r="Q202" i="1" s="1"/>
  <c r="N201" i="1"/>
  <c r="M201" i="1"/>
  <c r="P200" i="1"/>
  <c r="N200" i="1"/>
  <c r="M200" i="1"/>
  <c r="Q200" i="1" s="1"/>
  <c r="N199" i="1"/>
  <c r="M199" i="1"/>
  <c r="P198" i="1"/>
  <c r="N198" i="1"/>
  <c r="M198" i="1"/>
  <c r="Q198" i="1" s="1"/>
  <c r="N197" i="1"/>
  <c r="M197" i="1"/>
  <c r="H197" i="1"/>
  <c r="Q196" i="1"/>
  <c r="P196" i="1"/>
  <c r="N196" i="1"/>
  <c r="M196" i="1"/>
  <c r="Q195" i="1"/>
  <c r="P195" i="1"/>
  <c r="N195" i="1"/>
  <c r="M195" i="1"/>
  <c r="Q194" i="1"/>
  <c r="P194" i="1"/>
  <c r="N194" i="1"/>
  <c r="M194" i="1"/>
  <c r="Q193" i="1"/>
  <c r="P193" i="1"/>
  <c r="N193" i="1"/>
  <c r="M193" i="1"/>
  <c r="Q192" i="1"/>
  <c r="P192" i="1"/>
  <c r="N192" i="1"/>
  <c r="M192" i="1"/>
  <c r="Q191" i="1"/>
  <c r="P191" i="1"/>
  <c r="N191" i="1"/>
  <c r="M191" i="1"/>
  <c r="Q190" i="1"/>
  <c r="P190" i="1"/>
  <c r="N190" i="1"/>
  <c r="M190" i="1"/>
  <c r="M189" i="1"/>
  <c r="H189" i="1"/>
  <c r="Q188" i="1"/>
  <c r="P188" i="1"/>
  <c r="M188" i="1"/>
  <c r="H188" i="1"/>
  <c r="Q187" i="1"/>
  <c r="P187" i="1"/>
  <c r="N187" i="1"/>
  <c r="M187" i="1"/>
  <c r="Q186" i="1"/>
  <c r="P186" i="1"/>
  <c r="N186" i="1"/>
  <c r="M186" i="1"/>
  <c r="M185" i="1"/>
  <c r="H185" i="1"/>
  <c r="O184" i="1"/>
  <c r="L184" i="1"/>
  <c r="L182" i="1" s="1"/>
  <c r="K184" i="1"/>
  <c r="K182" i="1" s="1"/>
  <c r="J184" i="1"/>
  <c r="I184" i="1"/>
  <c r="H184" i="1"/>
  <c r="H182" i="1" s="1"/>
  <c r="G184" i="1"/>
  <c r="N183" i="1"/>
  <c r="M183" i="1"/>
  <c r="P183" i="1" s="1"/>
  <c r="O182" i="1"/>
  <c r="J182" i="1"/>
  <c r="I182" i="1"/>
  <c r="G182" i="1"/>
  <c r="P181" i="1"/>
  <c r="M181" i="1"/>
  <c r="M179" i="1" s="1"/>
  <c r="M178" i="1" s="1"/>
  <c r="P180" i="1"/>
  <c r="P179" i="1"/>
  <c r="O179" i="1"/>
  <c r="O178" i="1" s="1"/>
  <c r="N179" i="1"/>
  <c r="N178" i="1" s="1"/>
  <c r="L179" i="1"/>
  <c r="L178" i="1" s="1"/>
  <c r="K179" i="1"/>
  <c r="K178" i="1" s="1"/>
  <c r="J179" i="1"/>
  <c r="I179" i="1"/>
  <c r="H179" i="1"/>
  <c r="G179" i="1"/>
  <c r="G178" i="1" s="1"/>
  <c r="P178" i="1"/>
  <c r="J178" i="1"/>
  <c r="I178" i="1"/>
  <c r="H178" i="1"/>
  <c r="P177" i="1"/>
  <c r="P175" i="1" s="1"/>
  <c r="N177" i="1"/>
  <c r="N175" i="1" s="1"/>
  <c r="M177" i="1"/>
  <c r="O175" i="1"/>
  <c r="M175" i="1"/>
  <c r="L175" i="1"/>
  <c r="K175" i="1"/>
  <c r="J175" i="1"/>
  <c r="I175" i="1"/>
  <c r="H175" i="1"/>
  <c r="G175" i="1"/>
  <c r="P174" i="1"/>
  <c r="N174" i="1"/>
  <c r="M174" i="1"/>
  <c r="Q174" i="1" s="1"/>
  <c r="N173" i="1"/>
  <c r="M173" i="1"/>
  <c r="Q173" i="1" s="1"/>
  <c r="P172" i="1"/>
  <c r="N172" i="1"/>
  <c r="M172" i="1"/>
  <c r="Q172" i="1" s="1"/>
  <c r="N171" i="1"/>
  <c r="M171" i="1"/>
  <c r="Q171" i="1" s="1"/>
  <c r="P170" i="1"/>
  <c r="O170" i="1"/>
  <c r="N170" i="1"/>
  <c r="N169" i="1" s="1"/>
  <c r="M170" i="1"/>
  <c r="Q170" i="1" s="1"/>
  <c r="O169" i="1"/>
  <c r="M169" i="1"/>
  <c r="L169" i="1"/>
  <c r="K169" i="1"/>
  <c r="J169" i="1"/>
  <c r="I169" i="1"/>
  <c r="H169" i="1"/>
  <c r="G169" i="1"/>
  <c r="P168" i="1"/>
  <c r="N168" i="1"/>
  <c r="M168" i="1"/>
  <c r="Q167" i="1"/>
  <c r="P167" i="1"/>
  <c r="N167" i="1"/>
  <c r="M167" i="1"/>
  <c r="Q166" i="1"/>
  <c r="P166" i="1"/>
  <c r="N166" i="1"/>
  <c r="M166" i="1"/>
  <c r="Q165" i="1"/>
  <c r="P165" i="1"/>
  <c r="N165" i="1"/>
  <c r="M165" i="1"/>
  <c r="Q164" i="1"/>
  <c r="P164" i="1"/>
  <c r="N164" i="1"/>
  <c r="N163" i="1" s="1"/>
  <c r="M164" i="1"/>
  <c r="Q163" i="1"/>
  <c r="P163" i="1"/>
  <c r="O163" i="1"/>
  <c r="M163" i="1"/>
  <c r="L163" i="1"/>
  <c r="K163" i="1"/>
  <c r="K150" i="1" s="1"/>
  <c r="K149" i="1" s="1"/>
  <c r="J163" i="1"/>
  <c r="I163" i="1"/>
  <c r="I150" i="1" s="1"/>
  <c r="I149" i="1" s="1"/>
  <c r="H163" i="1"/>
  <c r="G163" i="1"/>
  <c r="N162" i="1"/>
  <c r="M162" i="1"/>
  <c r="P161" i="1"/>
  <c r="N161" i="1"/>
  <c r="M161" i="1"/>
  <c r="Q161" i="1" s="1"/>
  <c r="N160" i="1"/>
  <c r="M160" i="1"/>
  <c r="P159" i="1"/>
  <c r="N159" i="1"/>
  <c r="M159" i="1"/>
  <c r="Q159" i="1" s="1"/>
  <c r="N158" i="1"/>
  <c r="M158" i="1"/>
  <c r="P157" i="1"/>
  <c r="N157" i="1"/>
  <c r="M157" i="1"/>
  <c r="Q157" i="1" s="1"/>
  <c r="N156" i="1"/>
  <c r="M156" i="1"/>
  <c r="P155" i="1"/>
  <c r="N155" i="1"/>
  <c r="M155" i="1"/>
  <c r="Q155" i="1" s="1"/>
  <c r="N154" i="1"/>
  <c r="M154" i="1"/>
  <c r="P153" i="1"/>
  <c r="N153" i="1"/>
  <c r="M153" i="1"/>
  <c r="Q153" i="1" s="1"/>
  <c r="N152" i="1"/>
  <c r="N151" i="1" s="1"/>
  <c r="M152" i="1"/>
  <c r="O151" i="1"/>
  <c r="L151" i="1"/>
  <c r="L150" i="1" s="1"/>
  <c r="L149" i="1" s="1"/>
  <c r="L144" i="1" s="1"/>
  <c r="L241" i="1" s="1"/>
  <c r="K151" i="1"/>
  <c r="J151" i="1"/>
  <c r="J150" i="1" s="1"/>
  <c r="J149" i="1" s="1"/>
  <c r="I151" i="1"/>
  <c r="H151" i="1"/>
  <c r="H150" i="1" s="1"/>
  <c r="G151" i="1"/>
  <c r="G150" i="1" s="1"/>
  <c r="G149" i="1" s="1"/>
  <c r="H149" i="1"/>
  <c r="Q148" i="1"/>
  <c r="P148" i="1"/>
  <c r="P147" i="1" s="1"/>
  <c r="N148" i="1"/>
  <c r="N147" i="1" s="1"/>
  <c r="M148" i="1"/>
  <c r="O147" i="1"/>
  <c r="M147" i="1"/>
  <c r="L147" i="1"/>
  <c r="K147" i="1"/>
  <c r="K144" i="1" s="1"/>
  <c r="K241" i="1" s="1"/>
  <c r="J147" i="1"/>
  <c r="I147" i="1"/>
  <c r="H147" i="1"/>
  <c r="G147" i="1"/>
  <c r="M146" i="1"/>
  <c r="P146" i="1" s="1"/>
  <c r="V140" i="1"/>
  <c r="U140" i="1"/>
  <c r="W140" i="1" s="1"/>
  <c r="S140" i="1"/>
  <c r="N140" i="1"/>
  <c r="M140" i="1"/>
  <c r="Q140" i="1" s="1"/>
  <c r="Q139" i="1"/>
  <c r="P139" i="1"/>
  <c r="N139" i="1"/>
  <c r="N137" i="1" s="1"/>
  <c r="N136" i="1" s="1"/>
  <c r="N135" i="1" s="1"/>
  <c r="M139" i="1"/>
  <c r="N138" i="1"/>
  <c r="M138" i="1"/>
  <c r="O137" i="1"/>
  <c r="L137" i="1"/>
  <c r="K137" i="1"/>
  <c r="J137" i="1"/>
  <c r="I137" i="1"/>
  <c r="I136" i="1" s="1"/>
  <c r="I135" i="1" s="1"/>
  <c r="H137" i="1"/>
  <c r="G137" i="1"/>
  <c r="G136" i="1" s="1"/>
  <c r="G135" i="1" s="1"/>
  <c r="L136" i="1"/>
  <c r="L135" i="1" s="1"/>
  <c r="K136" i="1"/>
  <c r="J136" i="1"/>
  <c r="J135" i="1" s="1"/>
  <c r="H136" i="1"/>
  <c r="K135" i="1"/>
  <c r="H135" i="1"/>
  <c r="P134" i="1"/>
  <c r="P133" i="1" s="1"/>
  <c r="P130" i="1" s="1"/>
  <c r="N134" i="1"/>
  <c r="M134" i="1"/>
  <c r="Q134" i="1" s="1"/>
  <c r="O133" i="1"/>
  <c r="N133" i="1"/>
  <c r="L133" i="1"/>
  <c r="L130" i="1" s="1"/>
  <c r="K133" i="1"/>
  <c r="J133" i="1"/>
  <c r="I133" i="1"/>
  <c r="H133" i="1"/>
  <c r="G133" i="1"/>
  <c r="G130" i="1" s="1"/>
  <c r="Q132" i="1"/>
  <c r="P132" i="1"/>
  <c r="N132" i="1"/>
  <c r="M132" i="1"/>
  <c r="Q131" i="1"/>
  <c r="P131" i="1"/>
  <c r="O131" i="1"/>
  <c r="N131" i="1"/>
  <c r="N130" i="1" s="1"/>
  <c r="M131" i="1"/>
  <c r="L131" i="1"/>
  <c r="K131" i="1"/>
  <c r="K130" i="1" s="1"/>
  <c r="J131" i="1"/>
  <c r="J130" i="1" s="1"/>
  <c r="I131" i="1"/>
  <c r="H131" i="1"/>
  <c r="G131" i="1"/>
  <c r="I130" i="1"/>
  <c r="H130" i="1"/>
  <c r="P129" i="1"/>
  <c r="N129" i="1"/>
  <c r="M129" i="1"/>
  <c r="N128" i="1"/>
  <c r="M128" i="1"/>
  <c r="Q128" i="1" s="1"/>
  <c r="P127" i="1"/>
  <c r="N127" i="1"/>
  <c r="M127" i="1"/>
  <c r="Q127" i="1" s="1"/>
  <c r="N126" i="1"/>
  <c r="N124" i="1" s="1"/>
  <c r="M126" i="1"/>
  <c r="Q126" i="1" s="1"/>
  <c r="P125" i="1"/>
  <c r="N125" i="1"/>
  <c r="M125" i="1"/>
  <c r="Q125" i="1" s="1"/>
  <c r="O124" i="1"/>
  <c r="L124" i="1"/>
  <c r="K124" i="1"/>
  <c r="J124" i="1"/>
  <c r="J120" i="1" s="1"/>
  <c r="I124" i="1"/>
  <c r="H124" i="1"/>
  <c r="G124" i="1"/>
  <c r="G120" i="1" s="1"/>
  <c r="N123" i="1"/>
  <c r="M123" i="1"/>
  <c r="Q122" i="1"/>
  <c r="P122" i="1"/>
  <c r="N122" i="1"/>
  <c r="M122" i="1"/>
  <c r="O121" i="1"/>
  <c r="N121" i="1"/>
  <c r="N120" i="1" s="1"/>
  <c r="L121" i="1"/>
  <c r="K121" i="1"/>
  <c r="J121" i="1"/>
  <c r="I121" i="1"/>
  <c r="I120" i="1" s="1"/>
  <c r="H121" i="1"/>
  <c r="H120" i="1" s="1"/>
  <c r="G121" i="1"/>
  <c r="L120" i="1"/>
  <c r="K120" i="1"/>
  <c r="N119" i="1"/>
  <c r="M119" i="1"/>
  <c r="Q119" i="1" s="1"/>
  <c r="V117" i="1"/>
  <c r="S117" i="1"/>
  <c r="U117" i="1" s="1"/>
  <c r="N117" i="1"/>
  <c r="N115" i="1" s="1"/>
  <c r="M117" i="1"/>
  <c r="Q117" i="1" s="1"/>
  <c r="O115" i="1"/>
  <c r="L115" i="1"/>
  <c r="K115" i="1"/>
  <c r="J115" i="1"/>
  <c r="I115" i="1"/>
  <c r="H115" i="1"/>
  <c r="G115" i="1"/>
  <c r="N114" i="1"/>
  <c r="M114" i="1"/>
  <c r="Q113" i="1"/>
  <c r="N113" i="1"/>
  <c r="M113" i="1"/>
  <c r="P113" i="1" s="1"/>
  <c r="N111" i="1"/>
  <c r="M111" i="1"/>
  <c r="Q110" i="1"/>
  <c r="N110" i="1"/>
  <c r="N108" i="1" s="1"/>
  <c r="M110" i="1"/>
  <c r="P110" i="1" s="1"/>
  <c r="N109" i="1"/>
  <c r="M109" i="1"/>
  <c r="O108" i="1"/>
  <c r="L108" i="1"/>
  <c r="K108" i="1"/>
  <c r="J108" i="1"/>
  <c r="J99" i="1" s="1"/>
  <c r="J98" i="1" s="1"/>
  <c r="I108" i="1"/>
  <c r="H108" i="1"/>
  <c r="G108" i="1"/>
  <c r="Q107" i="1"/>
  <c r="P107" i="1"/>
  <c r="N107" i="1"/>
  <c r="M107" i="1"/>
  <c r="Q106" i="1"/>
  <c r="P106" i="1"/>
  <c r="P105" i="1" s="1"/>
  <c r="O106" i="1"/>
  <c r="N106" i="1"/>
  <c r="M106" i="1"/>
  <c r="Q105" i="1"/>
  <c r="O105" i="1"/>
  <c r="N105" i="1"/>
  <c r="M105" i="1"/>
  <c r="L105" i="1"/>
  <c r="K105" i="1"/>
  <c r="J105" i="1"/>
  <c r="I105" i="1"/>
  <c r="H105" i="1"/>
  <c r="G105" i="1"/>
  <c r="N104" i="1"/>
  <c r="M104" i="1"/>
  <c r="Q104" i="1" s="1"/>
  <c r="Q103" i="1"/>
  <c r="P103" i="1"/>
  <c r="N103" i="1"/>
  <c r="M103" i="1"/>
  <c r="O102" i="1"/>
  <c r="N102" i="1"/>
  <c r="L102" i="1"/>
  <c r="L100" i="1" s="1"/>
  <c r="L99" i="1" s="1"/>
  <c r="K102" i="1"/>
  <c r="J102" i="1"/>
  <c r="I102" i="1"/>
  <c r="I100" i="1" s="1"/>
  <c r="I99" i="1" s="1"/>
  <c r="H102" i="1"/>
  <c r="G102" i="1"/>
  <c r="Q101" i="1"/>
  <c r="N101" i="1"/>
  <c r="M101" i="1"/>
  <c r="P101" i="1" s="1"/>
  <c r="O100" i="1"/>
  <c r="K100" i="1"/>
  <c r="J100" i="1"/>
  <c r="H100" i="1"/>
  <c r="H99" i="1" s="1"/>
  <c r="H98" i="1" s="1"/>
  <c r="G100" i="1"/>
  <c r="G99" i="1" s="1"/>
  <c r="G98" i="1" s="1"/>
  <c r="K99" i="1"/>
  <c r="K98" i="1"/>
  <c r="S97" i="1"/>
  <c r="P97" i="1"/>
  <c r="P95" i="1" s="1"/>
  <c r="N97" i="1"/>
  <c r="M97" i="1"/>
  <c r="Q97" i="1" s="1"/>
  <c r="O95" i="1"/>
  <c r="N95" i="1"/>
  <c r="L95" i="1"/>
  <c r="K95" i="1"/>
  <c r="J95" i="1"/>
  <c r="I95" i="1"/>
  <c r="H95" i="1"/>
  <c r="G95" i="1"/>
  <c r="Q94" i="1"/>
  <c r="N94" i="1"/>
  <c r="M94" i="1"/>
  <c r="P94" i="1" s="1"/>
  <c r="Q93" i="1"/>
  <c r="P93" i="1"/>
  <c r="N93" i="1"/>
  <c r="M93" i="1"/>
  <c r="W92" i="1"/>
  <c r="V92" i="1"/>
  <c r="U92" i="1"/>
  <c r="N92" i="1"/>
  <c r="M92" i="1"/>
  <c r="Q92" i="1" s="1"/>
  <c r="V91" i="1"/>
  <c r="S91" i="1"/>
  <c r="U91" i="1" s="1"/>
  <c r="N91" i="1"/>
  <c r="M91" i="1"/>
  <c r="Q91" i="1" s="1"/>
  <c r="V90" i="1"/>
  <c r="S90" i="1"/>
  <c r="U90" i="1" s="1"/>
  <c r="N90" i="1"/>
  <c r="M90" i="1"/>
  <c r="Q90" i="1" s="1"/>
  <c r="V89" i="1"/>
  <c r="S89" i="1"/>
  <c r="U89" i="1" s="1"/>
  <c r="N89" i="1"/>
  <c r="M89" i="1"/>
  <c r="Q89" i="1" s="1"/>
  <c r="V88" i="1"/>
  <c r="S88" i="1"/>
  <c r="U88" i="1" s="1"/>
  <c r="N88" i="1"/>
  <c r="N87" i="1" s="1"/>
  <c r="M88" i="1"/>
  <c r="Q88" i="1" s="1"/>
  <c r="O87" i="1"/>
  <c r="L87" i="1"/>
  <c r="K87" i="1"/>
  <c r="J87" i="1"/>
  <c r="I87" i="1"/>
  <c r="H87" i="1"/>
  <c r="G87" i="1"/>
  <c r="S86" i="1"/>
  <c r="Q86" i="1"/>
  <c r="N86" i="1"/>
  <c r="M86" i="1"/>
  <c r="P86" i="1" s="1"/>
  <c r="N85" i="1"/>
  <c r="M85" i="1"/>
  <c r="N84" i="1"/>
  <c r="M84" i="1"/>
  <c r="Q83" i="1"/>
  <c r="P83" i="1"/>
  <c r="N83" i="1"/>
  <c r="M83" i="1"/>
  <c r="O82" i="1"/>
  <c r="N82" i="1"/>
  <c r="N78" i="1" s="1"/>
  <c r="N77" i="1" s="1"/>
  <c r="L82" i="1"/>
  <c r="L78" i="1" s="1"/>
  <c r="L77" i="1" s="1"/>
  <c r="K82" i="1"/>
  <c r="J82" i="1"/>
  <c r="I82" i="1"/>
  <c r="I78" i="1" s="1"/>
  <c r="I77" i="1" s="1"/>
  <c r="H82" i="1"/>
  <c r="G82" i="1"/>
  <c r="W81" i="1"/>
  <c r="V81" i="1"/>
  <c r="U81" i="1"/>
  <c r="S81" i="1"/>
  <c r="P81" i="1"/>
  <c r="N81" i="1"/>
  <c r="M81" i="1"/>
  <c r="Q81" i="1" s="1"/>
  <c r="W80" i="1"/>
  <c r="V80" i="1"/>
  <c r="U80" i="1"/>
  <c r="S80" i="1"/>
  <c r="P80" i="1"/>
  <c r="N80" i="1"/>
  <c r="M80" i="1"/>
  <c r="W79" i="1"/>
  <c r="V79" i="1"/>
  <c r="U79" i="1"/>
  <c r="S79" i="1"/>
  <c r="N79" i="1"/>
  <c r="M79" i="1"/>
  <c r="P79" i="1" s="1"/>
  <c r="O78" i="1"/>
  <c r="O77" i="1" s="1"/>
  <c r="K78" i="1"/>
  <c r="J78" i="1"/>
  <c r="J77" i="1" s="1"/>
  <c r="H78" i="1"/>
  <c r="G78" i="1"/>
  <c r="G77" i="1" s="1"/>
  <c r="K77" i="1"/>
  <c r="K56" i="1" s="1"/>
  <c r="K141" i="1" s="1"/>
  <c r="K142" i="1" s="1"/>
  <c r="W76" i="1"/>
  <c r="T76" i="1"/>
  <c r="T141" i="1" s="1"/>
  <c r="S76" i="1"/>
  <c r="Q76" i="1"/>
  <c r="P76" i="1"/>
  <c r="N76" i="1"/>
  <c r="M76" i="1"/>
  <c r="N75" i="1"/>
  <c r="M75" i="1"/>
  <c r="P75" i="1" s="1"/>
  <c r="N74" i="1"/>
  <c r="M74" i="1"/>
  <c r="P74" i="1" s="1"/>
  <c r="O73" i="1"/>
  <c r="M73" i="1"/>
  <c r="P73" i="1" s="1"/>
  <c r="L73" i="1"/>
  <c r="K73" i="1"/>
  <c r="J73" i="1"/>
  <c r="I73" i="1"/>
  <c r="H73" i="1"/>
  <c r="G73" i="1"/>
  <c r="P72" i="1"/>
  <c r="N72" i="1"/>
  <c r="Q71" i="1"/>
  <c r="N71" i="1"/>
  <c r="M71" i="1"/>
  <c r="P71" i="1" s="1"/>
  <c r="N70" i="1"/>
  <c r="M70" i="1"/>
  <c r="U69" i="1"/>
  <c r="S69" i="1"/>
  <c r="N69" i="1"/>
  <c r="M69" i="1"/>
  <c r="O68" i="1"/>
  <c r="L68" i="1"/>
  <c r="K68" i="1"/>
  <c r="J68" i="1"/>
  <c r="J66" i="1" s="1"/>
  <c r="I68" i="1"/>
  <c r="H68" i="1"/>
  <c r="G68" i="1"/>
  <c r="G66" i="1" s="1"/>
  <c r="Q67" i="1"/>
  <c r="P67" i="1"/>
  <c r="N67" i="1"/>
  <c r="M67" i="1"/>
  <c r="L66" i="1"/>
  <c r="K66" i="1"/>
  <c r="I66" i="1"/>
  <c r="H66" i="1"/>
  <c r="Q65" i="1"/>
  <c r="P65" i="1"/>
  <c r="N65" i="1"/>
  <c r="M65" i="1"/>
  <c r="Q64" i="1"/>
  <c r="P64" i="1"/>
  <c r="N64" i="1"/>
  <c r="M64" i="1"/>
  <c r="Q62" i="1"/>
  <c r="P62" i="1"/>
  <c r="N62" i="1"/>
  <c r="M62" i="1"/>
  <c r="P61" i="1"/>
  <c r="P57" i="1" s="1"/>
  <c r="N61" i="1"/>
  <c r="M61" i="1"/>
  <c r="Q61" i="1" s="1"/>
  <c r="Q59" i="1"/>
  <c r="P59" i="1"/>
  <c r="N59" i="1"/>
  <c r="M59" i="1"/>
  <c r="O57" i="1"/>
  <c r="M57" i="1"/>
  <c r="L57" i="1"/>
  <c r="K57" i="1"/>
  <c r="J57" i="1"/>
  <c r="I57" i="1"/>
  <c r="H57" i="1"/>
  <c r="G57" i="1"/>
  <c r="R54" i="1"/>
  <c r="O54" i="1"/>
  <c r="L54" i="1"/>
  <c r="K54" i="1"/>
  <c r="J54" i="1"/>
  <c r="I54" i="1"/>
  <c r="H54" i="1"/>
  <c r="G54" i="1"/>
  <c r="N52" i="1"/>
  <c r="M52" i="1"/>
  <c r="Q52" i="1" s="1"/>
  <c r="P51" i="1"/>
  <c r="N51" i="1"/>
  <c r="M51" i="1"/>
  <c r="Q51" i="1" s="1"/>
  <c r="N50" i="1"/>
  <c r="N49" i="1" s="1"/>
  <c r="N48" i="1" s="1"/>
  <c r="M50" i="1"/>
  <c r="Q50" i="1" s="1"/>
  <c r="O49" i="1"/>
  <c r="O48" i="1" s="1"/>
  <c r="L49" i="1"/>
  <c r="K49" i="1"/>
  <c r="J49" i="1"/>
  <c r="J48" i="1" s="1"/>
  <c r="I49" i="1"/>
  <c r="H49" i="1"/>
  <c r="H48" i="1" s="1"/>
  <c r="G49" i="1"/>
  <c r="G48" i="1" s="1"/>
  <c r="L48" i="1"/>
  <c r="K48" i="1"/>
  <c r="I48" i="1"/>
  <c r="Q47" i="1"/>
  <c r="N47" i="1"/>
  <c r="M47" i="1"/>
  <c r="P47" i="1" s="1"/>
  <c r="V45" i="1"/>
  <c r="W45" i="1" s="1"/>
  <c r="U45" i="1"/>
  <c r="S45" i="1"/>
  <c r="N45" i="1"/>
  <c r="M45" i="1"/>
  <c r="P45" i="1" s="1"/>
  <c r="Q44" i="1"/>
  <c r="P44" i="1"/>
  <c r="N44" i="1"/>
  <c r="M44" i="1"/>
  <c r="Q43" i="1"/>
  <c r="N43" i="1"/>
  <c r="M43" i="1"/>
  <c r="P43" i="1" s="1"/>
  <c r="Q42" i="1"/>
  <c r="P42" i="1"/>
  <c r="N42" i="1"/>
  <c r="M42" i="1"/>
  <c r="N41" i="1"/>
  <c r="N40" i="1" s="1"/>
  <c r="M41" i="1"/>
  <c r="P41" i="1" s="1"/>
  <c r="P40" i="1" s="1"/>
  <c r="O40" i="1"/>
  <c r="L40" i="1"/>
  <c r="K40" i="1"/>
  <c r="J40" i="1"/>
  <c r="I40" i="1"/>
  <c r="H40" i="1"/>
  <c r="G40" i="1"/>
  <c r="V39" i="1"/>
  <c r="S39" i="1"/>
  <c r="N39" i="1"/>
  <c r="M39" i="1"/>
  <c r="P39" i="1" s="1"/>
  <c r="N38" i="1"/>
  <c r="M38" i="1"/>
  <c r="Q38" i="1" s="1"/>
  <c r="S37" i="1"/>
  <c r="V37" i="1" s="1"/>
  <c r="N37" i="1"/>
  <c r="M37" i="1"/>
  <c r="Q37" i="1" s="1"/>
  <c r="T36" i="1"/>
  <c r="S36" i="1"/>
  <c r="W36" i="1" s="1"/>
  <c r="Q36" i="1"/>
  <c r="N36" i="1"/>
  <c r="M36" i="1"/>
  <c r="P36" i="1" s="1"/>
  <c r="U35" i="1"/>
  <c r="S35" i="1"/>
  <c r="N35" i="1"/>
  <c r="M35" i="1"/>
  <c r="P35" i="1" s="1"/>
  <c r="U34" i="1"/>
  <c r="S34" i="1"/>
  <c r="N34" i="1"/>
  <c r="M34" i="1"/>
  <c r="P34" i="1" s="1"/>
  <c r="O33" i="1"/>
  <c r="N33" i="1"/>
  <c r="M33" i="1"/>
  <c r="L33" i="1"/>
  <c r="K33" i="1"/>
  <c r="J33" i="1"/>
  <c r="I33" i="1"/>
  <c r="H33" i="1"/>
  <c r="G33" i="1"/>
  <c r="T32" i="1"/>
  <c r="S32" i="1"/>
  <c r="N32" i="1"/>
  <c r="M32" i="1"/>
  <c r="Q32" i="1" s="1"/>
  <c r="T31" i="1"/>
  <c r="S31" i="1"/>
  <c r="V31" i="1" s="1"/>
  <c r="N31" i="1"/>
  <c r="M31" i="1"/>
  <c r="O30" i="1"/>
  <c r="L30" i="1"/>
  <c r="K30" i="1"/>
  <c r="J30" i="1"/>
  <c r="I30" i="1"/>
  <c r="H30" i="1"/>
  <c r="G30" i="1"/>
  <c r="U29" i="1"/>
  <c r="T29" i="1"/>
  <c r="S29" i="1"/>
  <c r="N29" i="1"/>
  <c r="M29" i="1"/>
  <c r="Q29" i="1" s="1"/>
  <c r="V28" i="1"/>
  <c r="U28" i="1"/>
  <c r="T28" i="1"/>
  <c r="W28" i="1" s="1"/>
  <c r="S28" i="1"/>
  <c r="P28" i="1"/>
  <c r="N28" i="1"/>
  <c r="M28" i="1"/>
  <c r="Q28" i="1" s="1"/>
  <c r="O27" i="1"/>
  <c r="L27" i="1"/>
  <c r="K27" i="1"/>
  <c r="J27" i="1"/>
  <c r="I27" i="1"/>
  <c r="H27" i="1"/>
  <c r="G27" i="1"/>
  <c r="U26" i="1"/>
  <c r="T26" i="1"/>
  <c r="S26" i="1"/>
  <c r="Q26" i="1"/>
  <c r="P26" i="1"/>
  <c r="N26" i="1"/>
  <c r="M26" i="1"/>
  <c r="T25" i="1"/>
  <c r="T54" i="1" s="1"/>
  <c r="S25" i="1"/>
  <c r="Q25" i="1"/>
  <c r="P25" i="1"/>
  <c r="P24" i="1" s="1"/>
  <c r="N25" i="1"/>
  <c r="M25" i="1"/>
  <c r="O24" i="1"/>
  <c r="N24" i="1"/>
  <c r="M24" i="1"/>
  <c r="L24" i="1"/>
  <c r="L23" i="1" s="1"/>
  <c r="L21" i="1" s="1"/>
  <c r="K24" i="1"/>
  <c r="J24" i="1"/>
  <c r="I24" i="1"/>
  <c r="H24" i="1"/>
  <c r="H23" i="1" s="1"/>
  <c r="H21" i="1" s="1"/>
  <c r="G24" i="1"/>
  <c r="O23" i="1"/>
  <c r="O21" i="1" s="1"/>
  <c r="K23" i="1"/>
  <c r="K21" i="1" s="1"/>
  <c r="J23" i="1"/>
  <c r="I23" i="1"/>
  <c r="I21" i="1" s="1"/>
  <c r="G23" i="1"/>
  <c r="G21" i="1" s="1"/>
  <c r="S22" i="1"/>
  <c r="P22" i="1"/>
  <c r="N22" i="1"/>
  <c r="M22" i="1"/>
  <c r="Q22" i="1" s="1"/>
  <c r="J21" i="1"/>
  <c r="S20" i="1"/>
  <c r="P20" i="1"/>
  <c r="N20" i="1"/>
  <c r="M20" i="1"/>
  <c r="Q20" i="1" s="1"/>
  <c r="S19" i="1"/>
  <c r="P19" i="1"/>
  <c r="P18" i="1" s="1"/>
  <c r="N19" i="1"/>
  <c r="M19" i="1"/>
  <c r="Q19" i="1" s="1"/>
  <c r="O18" i="1"/>
  <c r="N18" i="1"/>
  <c r="L18" i="1"/>
  <c r="L14" i="1" s="1"/>
  <c r="L10" i="1" s="1"/>
  <c r="L9" i="1" s="1"/>
  <c r="K18" i="1"/>
  <c r="J18" i="1"/>
  <c r="I18" i="1"/>
  <c r="H18" i="1"/>
  <c r="H14" i="1" s="1"/>
  <c r="H10" i="1" s="1"/>
  <c r="G18" i="1"/>
  <c r="U17" i="1"/>
  <c r="S17" i="1"/>
  <c r="V17" i="1" s="1"/>
  <c r="N17" i="1"/>
  <c r="M17" i="1"/>
  <c r="Q17" i="1" s="1"/>
  <c r="U16" i="1"/>
  <c r="W16" i="1" s="1"/>
  <c r="S16" i="1"/>
  <c r="V16" i="1" s="1"/>
  <c r="N16" i="1"/>
  <c r="N15" i="1" s="1"/>
  <c r="N14" i="1" s="1"/>
  <c r="M16" i="1"/>
  <c r="O15" i="1"/>
  <c r="O14" i="1" s="1"/>
  <c r="L15" i="1"/>
  <c r="K15" i="1"/>
  <c r="K14" i="1" s="1"/>
  <c r="K10" i="1" s="1"/>
  <c r="K9" i="1" s="1"/>
  <c r="K8" i="1" s="1"/>
  <c r="K7" i="1" s="1"/>
  <c r="J15" i="1"/>
  <c r="I15" i="1"/>
  <c r="I14" i="1" s="1"/>
  <c r="H15" i="1"/>
  <c r="G15" i="1"/>
  <c r="G14" i="1" s="1"/>
  <c r="J14" i="1"/>
  <c r="J10" i="1" s="1"/>
  <c r="J9" i="1" s="1"/>
  <c r="Q13" i="1"/>
  <c r="P13" i="1"/>
  <c r="N13" i="1"/>
  <c r="M13" i="1"/>
  <c r="Q12" i="1"/>
  <c r="P12" i="1"/>
  <c r="N12" i="1"/>
  <c r="N11" i="1" s="1"/>
  <c r="N10" i="1" s="1"/>
  <c r="M12" i="1"/>
  <c r="P11" i="1"/>
  <c r="O11" i="1"/>
  <c r="O10" i="1" s="1"/>
  <c r="M11" i="1"/>
  <c r="L11" i="1"/>
  <c r="K11" i="1"/>
  <c r="J11" i="1"/>
  <c r="I11" i="1"/>
  <c r="H11" i="1"/>
  <c r="G11" i="1"/>
  <c r="O9" i="1" l="1"/>
  <c r="G10" i="1"/>
  <c r="G9" i="1" s="1"/>
  <c r="W17" i="1"/>
  <c r="H56" i="1"/>
  <c r="H141" i="1" s="1"/>
  <c r="H142" i="1" s="1"/>
  <c r="P78" i="1"/>
  <c r="H9" i="1"/>
  <c r="I10" i="1"/>
  <c r="I9" i="1" s="1"/>
  <c r="N100" i="1"/>
  <c r="N99" i="1" s="1"/>
  <c r="N98" i="1" s="1"/>
  <c r="Q189" i="1"/>
  <c r="P189" i="1"/>
  <c r="Q201" i="1"/>
  <c r="P201" i="1"/>
  <c r="M18" i="1"/>
  <c r="Q18" i="1" s="1"/>
  <c r="N27" i="1"/>
  <c r="V29" i="1"/>
  <c r="W29" i="1" s="1"/>
  <c r="Q34" i="1"/>
  <c r="Q68" i="1"/>
  <c r="O66" i="1"/>
  <c r="N68" i="1"/>
  <c r="N66" i="1" s="1"/>
  <c r="M82" i="1"/>
  <c r="Q82" i="1" s="1"/>
  <c r="P84" i="1"/>
  <c r="V97" i="1"/>
  <c r="U97" i="1"/>
  <c r="W97" i="1" s="1"/>
  <c r="Q111" i="1"/>
  <c r="P111" i="1"/>
  <c r="Q151" i="1"/>
  <c r="Q158" i="1"/>
  <c r="P158" i="1"/>
  <c r="Q169" i="1"/>
  <c r="K242" i="1"/>
  <c r="V22" i="1"/>
  <c r="Q30" i="1"/>
  <c r="Q45" i="1"/>
  <c r="Q69" i="1"/>
  <c r="M68" i="1"/>
  <c r="M66" i="1" s="1"/>
  <c r="P69" i="1"/>
  <c r="P68" i="1" s="1"/>
  <c r="P66" i="1" s="1"/>
  <c r="O136" i="1"/>
  <c r="Q152" i="1"/>
  <c r="M151" i="1"/>
  <c r="M150" i="1" s="1"/>
  <c r="M149" i="1" s="1"/>
  <c r="P152" i="1"/>
  <c r="Q185" i="1"/>
  <c r="M184" i="1"/>
  <c r="P185" i="1"/>
  <c r="Q205" i="1"/>
  <c r="P205" i="1"/>
  <c r="U37" i="1"/>
  <c r="W37" i="1"/>
  <c r="M256" i="1"/>
  <c r="U19" i="1"/>
  <c r="W19" i="1" s="1"/>
  <c r="U20" i="1"/>
  <c r="W20" i="1" s="1"/>
  <c r="U22" i="1"/>
  <c r="W22" i="1" s="1"/>
  <c r="Q31" i="1"/>
  <c r="M30" i="1"/>
  <c r="U32" i="1"/>
  <c r="W32" i="1" s="1"/>
  <c r="H77" i="1"/>
  <c r="Q85" i="1"/>
  <c r="P85" i="1"/>
  <c r="Q138" i="1"/>
  <c r="M137" i="1"/>
  <c r="M136" i="1" s="1"/>
  <c r="M135" i="1" s="1"/>
  <c r="P138" i="1"/>
  <c r="Q147" i="1"/>
  <c r="N150" i="1"/>
  <c r="N149" i="1" s="1"/>
  <c r="Q162" i="1"/>
  <c r="P162" i="1"/>
  <c r="Q199" i="1"/>
  <c r="P199" i="1"/>
  <c r="Q239" i="1"/>
  <c r="P239" i="1"/>
  <c r="Q11" i="1"/>
  <c r="V19" i="1"/>
  <c r="V20" i="1"/>
  <c r="N30" i="1"/>
  <c r="N23" i="1" s="1"/>
  <c r="N21" i="1" s="1"/>
  <c r="N9" i="1" s="1"/>
  <c r="Q41" i="1"/>
  <c r="S141" i="1"/>
  <c r="I98" i="1"/>
  <c r="Q109" i="1"/>
  <c r="M108" i="1"/>
  <c r="Q108" i="1" s="1"/>
  <c r="P109" i="1"/>
  <c r="G144" i="1"/>
  <c r="G241" i="1" s="1"/>
  <c r="G242" i="1" s="1"/>
  <c r="Q156" i="1"/>
  <c r="P156" i="1"/>
  <c r="N184" i="1"/>
  <c r="N182" i="1" s="1"/>
  <c r="Q209" i="1"/>
  <c r="P209" i="1"/>
  <c r="V86" i="1"/>
  <c r="W86" i="1" s="1"/>
  <c r="U86" i="1"/>
  <c r="M54" i="1"/>
  <c r="Q54" i="1" s="1"/>
  <c r="P16" i="1"/>
  <c r="P17" i="1"/>
  <c r="P31" i="1"/>
  <c r="V32" i="1"/>
  <c r="G56" i="1"/>
  <c r="G141" i="1" s="1"/>
  <c r="G142" i="1" s="1"/>
  <c r="W69" i="1"/>
  <c r="O99" i="1"/>
  <c r="H144" i="1"/>
  <c r="H241" i="1" s="1"/>
  <c r="N144" i="1"/>
  <c r="N241" i="1" s="1"/>
  <c r="Q203" i="1"/>
  <c r="P203" i="1"/>
  <c r="N54" i="1"/>
  <c r="M15" i="1"/>
  <c r="Q15" i="1" s="1"/>
  <c r="Q16" i="1"/>
  <c r="U25" i="1"/>
  <c r="W25" i="1" s="1"/>
  <c r="Q33" i="1"/>
  <c r="Q35" i="1"/>
  <c r="J56" i="1"/>
  <c r="J141" i="1" s="1"/>
  <c r="J142" i="1" s="1"/>
  <c r="Q70" i="1"/>
  <c r="P70" i="1"/>
  <c r="N73" i="1"/>
  <c r="T142" i="1"/>
  <c r="T242" i="1" s="1"/>
  <c r="M78" i="1"/>
  <c r="Q114" i="1"/>
  <c r="P114" i="1"/>
  <c r="J144" i="1"/>
  <c r="J241" i="1" s="1"/>
  <c r="J242" i="1" s="1"/>
  <c r="Q160" i="1"/>
  <c r="P160" i="1"/>
  <c r="Q197" i="1"/>
  <c r="P197" i="1"/>
  <c r="Q235" i="1"/>
  <c r="Q237" i="1"/>
  <c r="M236" i="1"/>
  <c r="M235" i="1" s="1"/>
  <c r="P237" i="1"/>
  <c r="P236" i="1" s="1"/>
  <c r="P235" i="1" s="1"/>
  <c r="S54" i="1"/>
  <c r="Q24" i="1"/>
  <c r="V25" i="1"/>
  <c r="P33" i="1"/>
  <c r="W35" i="1"/>
  <c r="M40" i="1"/>
  <c r="Q40" i="1" s="1"/>
  <c r="I56" i="1"/>
  <c r="I141" i="1" s="1"/>
  <c r="I142" i="1" s="1"/>
  <c r="N57" i="1"/>
  <c r="P82" i="1"/>
  <c r="L98" i="1"/>
  <c r="L56" i="1" s="1"/>
  <c r="M102" i="1"/>
  <c r="P104" i="1"/>
  <c r="P102" i="1" s="1"/>
  <c r="P100" i="1" s="1"/>
  <c r="M121" i="1"/>
  <c r="P123" i="1"/>
  <c r="P121" i="1" s="1"/>
  <c r="O120" i="1"/>
  <c r="Q124" i="1"/>
  <c r="M130" i="1"/>
  <c r="O130" i="1"/>
  <c r="Q130" i="1" s="1"/>
  <c r="U141" i="1"/>
  <c r="Q154" i="1"/>
  <c r="P154" i="1"/>
  <c r="I144" i="1"/>
  <c r="I241" i="1" s="1"/>
  <c r="I242" i="1" s="1"/>
  <c r="Q207" i="1"/>
  <c r="P207" i="1"/>
  <c r="P32" i="1"/>
  <c r="V34" i="1"/>
  <c r="W34" i="1" s="1"/>
  <c r="V35" i="1"/>
  <c r="V69" i="1"/>
  <c r="Q78" i="1"/>
  <c r="W88" i="1"/>
  <c r="W89" i="1"/>
  <c r="W90" i="1"/>
  <c r="W91" i="1"/>
  <c r="W117" i="1"/>
  <c r="M124" i="1"/>
  <c r="M133" i="1"/>
  <c r="Q133" i="1" s="1"/>
  <c r="U39" i="1"/>
  <c r="W39" i="1" s="1"/>
  <c r="O150" i="1"/>
  <c r="P211" i="1"/>
  <c r="P213" i="1"/>
  <c r="P215" i="1"/>
  <c r="P217" i="1"/>
  <c r="P219" i="1"/>
  <c r="P221" i="1"/>
  <c r="P223" i="1"/>
  <c r="P225" i="1"/>
  <c r="P227" i="1"/>
  <c r="P229" i="1"/>
  <c r="V26" i="1"/>
  <c r="W26" i="1" s="1"/>
  <c r="M27" i="1"/>
  <c r="Q27" i="1" s="1"/>
  <c r="P29" i="1"/>
  <c r="P54" i="1" s="1"/>
  <c r="U31" i="1"/>
  <c r="W31" i="1" s="1"/>
  <c r="P37" i="1"/>
  <c r="P38" i="1"/>
  <c r="P50" i="1"/>
  <c r="P49" i="1" s="1"/>
  <c r="P52" i="1"/>
  <c r="Q57" i="1"/>
  <c r="Q80" i="1"/>
  <c r="P88" i="1"/>
  <c r="P89" i="1"/>
  <c r="P90" i="1"/>
  <c r="P91" i="1"/>
  <c r="P92" i="1"/>
  <c r="P117" i="1"/>
  <c r="P119" i="1"/>
  <c r="P126" i="1"/>
  <c r="P124" i="1" s="1"/>
  <c r="P128" i="1"/>
  <c r="P171" i="1"/>
  <c r="P173" i="1"/>
  <c r="P169" i="1" s="1"/>
  <c r="M49" i="1"/>
  <c r="M48" i="1" s="1"/>
  <c r="Q48" i="1" s="1"/>
  <c r="M87" i="1"/>
  <c r="Q87" i="1" s="1"/>
  <c r="M115" i="1"/>
  <c r="Q115" i="1" s="1"/>
  <c r="P140" i="1"/>
  <c r="M95" i="1"/>
  <c r="Q95" i="1" s="1"/>
  <c r="P120" i="1" l="1"/>
  <c r="L141" i="1"/>
  <c r="L142" i="1" s="1"/>
  <c r="L242" i="1" s="1"/>
  <c r="L8" i="1"/>
  <c r="L7" i="1" s="1"/>
  <c r="W54" i="1"/>
  <c r="M100" i="1"/>
  <c r="Q102" i="1"/>
  <c r="Q136" i="1"/>
  <c r="O135" i="1"/>
  <c r="Q135" i="1" s="1"/>
  <c r="V54" i="1"/>
  <c r="P48" i="1"/>
  <c r="M77" i="1"/>
  <c r="P108" i="1"/>
  <c r="P99" i="1" s="1"/>
  <c r="P98" i="1" s="1"/>
  <c r="P184" i="1"/>
  <c r="P182" i="1" s="1"/>
  <c r="Q66" i="1"/>
  <c r="I8" i="1"/>
  <c r="I7" i="1" s="1"/>
  <c r="O149" i="1"/>
  <c r="Q150" i="1"/>
  <c r="N242" i="1"/>
  <c r="P30" i="1"/>
  <c r="P137" i="1"/>
  <c r="P136" i="1" s="1"/>
  <c r="P135" i="1" s="1"/>
  <c r="P27" i="1"/>
  <c r="P23" i="1" s="1"/>
  <c r="Q120" i="1"/>
  <c r="N56" i="1"/>
  <c r="N141" i="1" s="1"/>
  <c r="N142" i="1" s="1"/>
  <c r="M14" i="1"/>
  <c r="H242" i="1"/>
  <c r="P151" i="1"/>
  <c r="P150" i="1" s="1"/>
  <c r="P149" i="1" s="1"/>
  <c r="P144" i="1" s="1"/>
  <c r="P241" i="1" s="1"/>
  <c r="W141" i="1"/>
  <c r="V141" i="1"/>
  <c r="P15" i="1"/>
  <c r="P14" i="1" s="1"/>
  <c r="P10" i="1" s="1"/>
  <c r="S142" i="1"/>
  <c r="S242" i="1" s="1"/>
  <c r="H8" i="1"/>
  <c r="H7" i="1" s="1"/>
  <c r="Q184" i="1"/>
  <c r="M182" i="1"/>
  <c r="Q49" i="1"/>
  <c r="M120" i="1"/>
  <c r="Q121" i="1"/>
  <c r="U54" i="1"/>
  <c r="O56" i="1"/>
  <c r="O8" i="1" s="1"/>
  <c r="P87" i="1"/>
  <c r="P77" i="1" s="1"/>
  <c r="P56" i="1" s="1"/>
  <c r="P141" i="1" s="1"/>
  <c r="P142" i="1" s="1"/>
  <c r="P115" i="1"/>
  <c r="U142" i="1"/>
  <c r="U242" i="1" s="1"/>
  <c r="Q236" i="1"/>
  <c r="O98" i="1"/>
  <c r="M23" i="1"/>
  <c r="Q137" i="1"/>
  <c r="J8" i="1"/>
  <c r="J7" i="1" s="1"/>
  <c r="G8" i="1"/>
  <c r="G7" i="1" s="1"/>
  <c r="P242" i="1" l="1"/>
  <c r="M99" i="1"/>
  <c r="Q100" i="1"/>
  <c r="Q182" i="1"/>
  <c r="M144" i="1"/>
  <c r="M241" i="1" s="1"/>
  <c r="Q77" i="1"/>
  <c r="Q14" i="1"/>
  <c r="M10" i="1"/>
  <c r="P21" i="1"/>
  <c r="P9" i="1" s="1"/>
  <c r="P8" i="1" s="1"/>
  <c r="P7" i="1" s="1"/>
  <c r="Q149" i="1"/>
  <c r="O144" i="1"/>
  <c r="M21" i="1"/>
  <c r="Q21" i="1" s="1"/>
  <c r="Q23" i="1"/>
  <c r="V142" i="1"/>
  <c r="V242" i="1" s="1"/>
  <c r="O141" i="1"/>
  <c r="W142" i="1"/>
  <c r="W242" i="1" s="1"/>
  <c r="N8" i="1"/>
  <c r="N7" i="1" s="1"/>
  <c r="O241" i="1" l="1"/>
  <c r="Q144" i="1"/>
  <c r="W244" i="1"/>
  <c r="S265" i="1"/>
  <c r="U265" i="1" s="1"/>
  <c r="S263" i="1"/>
  <c r="U263" i="1" s="1"/>
  <c r="T258" i="1"/>
  <c r="W246" i="1"/>
  <c r="M98" i="1"/>
  <c r="Q99" i="1"/>
  <c r="O142" i="1"/>
  <c r="M9" i="1"/>
  <c r="Q10" i="1"/>
  <c r="O7" i="1"/>
  <c r="Q9" i="1" l="1"/>
  <c r="M56" i="1"/>
  <c r="M8" i="1" s="1"/>
  <c r="Q98" i="1"/>
  <c r="Q241" i="1"/>
  <c r="O242" i="1"/>
  <c r="M7" i="1" l="1"/>
  <c r="Q7" i="1" s="1"/>
  <c r="Q8" i="1"/>
  <c r="N246" i="1"/>
  <c r="M141" i="1"/>
  <c r="Q56" i="1"/>
  <c r="M142" i="1" l="1"/>
  <c r="Q141" i="1"/>
  <c r="M242" i="1" l="1"/>
  <c r="Q242" i="1" s="1"/>
  <c r="Q1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Yolanda Baron Pedraza</author>
    <author>Ruben Ayala Martinez</author>
  </authors>
  <commentList>
    <comment ref="H12" authorId="0" shapeId="0" xr:uid="{5901A929-E604-4488-9979-98C3E6ACB2D3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0266 AGOSTO 9/2024</t>
        </r>
      </text>
    </comment>
    <comment ref="H13" authorId="0" shapeId="0" xr:uid="{5A3A2DCB-690A-4DE4-AFE7-F5E643D09402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0266 AGOSTO 9/2024</t>
        </r>
      </text>
    </comment>
    <comment ref="H16" authorId="0" shapeId="0" xr:uid="{DC233F7B-5A58-4C25-B605-589A90DEAEF9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0294 SEPT 13/2024</t>
        </r>
      </text>
    </comment>
    <comment ref="T17" authorId="0" shapeId="0" xr:uid="{29E76486-3557-4AAA-ABD2-1CFAFEA07DFA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Ley 1625 de 2013 rgimen areas metropolitanas</t>
        </r>
      </text>
    </comment>
    <comment ref="H25" authorId="0" shapeId="0" xr:uid="{FE5E3CD0-9A30-47A2-B2BD-9DB21B98B2E3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094 SEOT 13/2024</t>
        </r>
      </text>
    </comment>
    <comment ref="H28" authorId="0" shapeId="0" xr:uid="{28E30861-A4AE-4602-B84B-C0905C3A7013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0294 SET13/2024</t>
        </r>
      </text>
    </comment>
    <comment ref="H31" authorId="0" shapeId="0" xr:uid="{B678A87E-5B8A-459B-BDC0-E47DA33AA0FD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0294 SEP 13</t>
        </r>
      </text>
    </comment>
    <comment ref="H34" authorId="0" shapeId="0" xr:uid="{5E058F7A-9884-47A9-9D30-A129E62E5E3F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0294
</t>
        </r>
      </text>
    </comment>
    <comment ref="H43" authorId="0" shapeId="0" xr:uid="{5E59BD6A-63D3-4B08-8802-C0C898DAA53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0294 SEP 13/2024
</t>
        </r>
      </text>
    </comment>
    <comment ref="H50" authorId="0" shapeId="0" xr:uid="{8FDAD5D4-287D-4F2C-A74E-25509B3594E4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0294</t>
        </r>
      </text>
    </comment>
    <comment ref="H51" authorId="0" shapeId="0" xr:uid="{6F9F2D88-059D-411C-88E1-6C7E344D6D4C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0294 SEPT 13</t>
        </r>
      </text>
    </comment>
    <comment ref="H52" authorId="0" shapeId="0" xr:uid="{77FE6386-2307-4AB3-BFD6-774071DC7935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DEXCRETO 0294</t>
        </r>
      </text>
    </comment>
    <comment ref="D69" authorId="0" shapeId="0" xr:uid="{E93D58F6-A53A-46C6-9340-818BEDFFA099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inclui servicio de sistematizacion y reintegros caja menos
otros ingresos
inclui el recaudo por aproechamieinto del espacio publico
sanciones tributarias
Nomenclatura urbana se incluye a partir de mayo 2024
</t>
        </r>
      </text>
    </comment>
    <comment ref="C72" authorId="0" shapeId="0" xr:uid="{83BBC2AF-AE31-4932-A3ED-3AB9FDA1D8DE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1,1,02,02,120
</t>
        </r>
      </text>
    </comment>
    <comment ref="D80" authorId="0" shapeId="0" xr:uid="{30F633B3-46A4-4A1C-B595-63E264F56F99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son multas varias</t>
        </r>
      </text>
    </comment>
    <comment ref="D90" authorId="0" shapeId="0" xr:uid="{55620FA2-B870-4869-853C-A98C391A17E3}">
      <text>
        <r>
          <rPr>
            <b/>
            <sz val="9"/>
            <color indexed="81"/>
            <rFont val="Tahoma"/>
            <family val="2"/>
          </rPr>
          <t>Yolanda Baron Pedraza:
cheques de mora</t>
        </r>
      </text>
    </comment>
    <comment ref="D91" authorId="0" shapeId="0" xr:uid="{20316B9A-098D-4F6D-B790-84A4FD4C5A24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intereses adulto mayor
interes procultura
INTERES DE ALUMBRADO</t>
        </r>
      </text>
    </comment>
    <comment ref="H93" authorId="0" shapeId="0" xr:uid="{113562D1-9B11-4D95-BB40-B2FE82D77B0D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0266 AGOSTO 9/2024</t>
        </r>
      </text>
    </comment>
    <comment ref="H94" authorId="0" shapeId="0" xr:uid="{EAC6366E-2A5A-4BF6-8027-9AF302DAD3C3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DERETO 0266 AGOSTO 9/2024</t>
        </r>
      </text>
    </comment>
    <comment ref="H101" authorId="0" shapeId="0" xr:uid="{454F18B8-20FF-4745-9C55-0A0A7D39BFDA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0293 sept 13/24
</t>
        </r>
      </text>
    </comment>
    <comment ref="H103" authorId="0" shapeId="0" xr:uid="{2093267C-81C4-4206-ABFB-CCAF5CEBEFC2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0293 sept 13 de 2024</t>
        </r>
      </text>
    </comment>
    <comment ref="H104" authorId="0" shapeId="0" xr:uid="{7E787BBE-7831-485E-BFD8-6ED0B3524DD6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0293 sept 13/2024</t>
        </r>
      </text>
    </comment>
    <comment ref="D106" authorId="0" shapeId="0" xr:uid="{0BCDE37E-A4E3-435D-9C9B-06162B224FF4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1906023,208</t>
        </r>
      </text>
    </comment>
    <comment ref="H106" authorId="0" shapeId="0" xr:uid="{D5714789-4D47-4821-9EB0-482F3B8F93A5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0289 sept 11/2024</t>
        </r>
      </text>
    </comment>
    <comment ref="H107" authorId="0" shapeId="0" xr:uid="{98A94B2F-7D33-4066-AE98-88808632E119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0289 sept 11/2024</t>
        </r>
      </text>
    </comment>
    <comment ref="H109" authorId="0" shapeId="0" xr:uid="{BEDA0052-9277-4047-AC6D-78ED7111E18E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0266 AGOSTO 9/2024</t>
        </r>
      </text>
    </comment>
    <comment ref="H110" authorId="0" shapeId="0" xr:uid="{C76C792D-7631-4D4C-85E0-4B396B9C56C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0266 AGOSTO 9/2024</t>
        </r>
      </text>
    </comment>
    <comment ref="H111" authorId="0" shapeId="0" xr:uid="{143B7F8C-C045-418B-A844-CBF82967A659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0266 AGOSTO 9/2024</t>
        </r>
      </text>
    </comment>
    <comment ref="H113" authorId="0" shapeId="0" xr:uid="{FECD8C82-7B08-467E-AD2A-24282F38E13E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0293 sept 13/2024</t>
        </r>
      </text>
    </comment>
    <comment ref="H114" authorId="0" shapeId="0" xr:uid="{FF6C0EC1-627D-45C5-AA4E-7D7D1350A39D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0266 AGOSTO 9/2024</t>
        </r>
      </text>
    </comment>
    <comment ref="H122" authorId="0" shapeId="0" xr:uid="{419CAEFB-7DB5-4DB6-B05F-F8D5F61A8A08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0148 abril 29 de 2024</t>
        </r>
      </text>
    </comment>
    <comment ref="D125" authorId="0" shapeId="0" xr:uid="{1C62EE50-D62E-42E4-B50C-1B20E1282023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1906023,292</t>
        </r>
      </text>
    </comment>
    <comment ref="H129" authorId="0" shapeId="0" xr:uid="{B88B7C4A-7CBA-4497-A361-999B27E98F9C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0293 sept 13/2024</t>
        </r>
      </text>
    </comment>
    <comment ref="D132" authorId="0" shapeId="0" xr:uid="{322D6100-E6F4-4635-BB3E-F239FCC3691A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1906023,279
y 1903011,279</t>
        </r>
      </text>
    </comment>
    <comment ref="D138" authorId="0" shapeId="0" xr:uid="{DA8770C4-272B-42DC-891F-96C621325C5C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coljuegos sin situacion de fondos
1906023-,247</t>
        </r>
      </text>
    </comment>
    <comment ref="D139" authorId="0" shapeId="0" xr:uid="{B0F65D2D-EAB5-4D34-B1CD-E5CF5AACE6B1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coljuegos con situacion de fondos</t>
        </r>
      </text>
    </comment>
    <comment ref="D140" authorId="0" shapeId="0" xr:uid="{F285A208-7FB2-401B-8BA5-CE901E7B1A1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es el de rifas</t>
        </r>
      </text>
    </comment>
    <comment ref="H170" authorId="0" shapeId="0" xr:uid="{43844C46-AD53-4AB4-93D6-86F4EA314AC7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0294</t>
        </r>
      </text>
    </comment>
    <comment ref="H172" authorId="0" shapeId="0" xr:uid="{E605C1CE-E6EE-40A0-92EC-EBAE6E705351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0294</t>
        </r>
      </text>
    </comment>
    <comment ref="H174" authorId="0" shapeId="0" xr:uid="{C6D2CAC6-37D6-4C77-95C6-F474CE20E398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0294 SEPT 13</t>
        </r>
      </text>
    </comment>
    <comment ref="D180" authorId="0" shapeId="0" xr:uid="{AA20DB54-4F12-450D-B92C-E2B5E465983C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recaudo acueducto convenio 400 años</t>
        </r>
      </text>
    </comment>
    <comment ref="H187" authorId="0" shapeId="0" xr:uid="{233044B5-8FDD-48D0-8B72-A0697B32C3A1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0148 abril 29 de 2024</t>
        </r>
      </text>
    </comment>
    <comment ref="H190" authorId="0" shapeId="0" xr:uid="{F76D1398-425F-4376-9544-BC310D32EF2A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0148 abril 29/2024
</t>
        </r>
      </text>
    </comment>
    <comment ref="H191" authorId="0" shapeId="0" xr:uid="{520F9DFE-26E0-41F2-B9D0-2698F2A37A0C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0148 abril 29/2024</t>
        </r>
      </text>
    </comment>
    <comment ref="H193" authorId="0" shapeId="0" xr:uid="{314C9A62-0201-40AB-8770-7B0E0BA90C62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0148 abril 29/24
</t>
        </r>
      </text>
    </comment>
    <comment ref="H205" authorId="0" shapeId="0" xr:uid="{06BE85ED-C0F6-4DD4-AE24-F2F346D78015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018 abril 29/2024
</t>
        </r>
      </text>
    </comment>
    <comment ref="H219" authorId="1" shapeId="0" xr:uid="{3BAD17EB-D3E5-4FC3-95DE-82B46F1EF3A8}">
      <text>
        <r>
          <rPr>
            <b/>
            <sz val="9"/>
            <color indexed="81"/>
            <rFont val="Tahoma"/>
            <family val="2"/>
          </rPr>
          <t>Ruben Ayala Martinez:</t>
        </r>
        <r>
          <rPr>
            <sz val="9"/>
            <color indexed="81"/>
            <rFont val="Tahoma"/>
            <family val="2"/>
          </rPr>
          <t xml:space="preserve">
adicion decreto 0161 </t>
        </r>
      </text>
    </comment>
    <comment ref="H227" authorId="0" shapeId="0" xr:uid="{E9E4F111-5E82-4BDD-B805-E90A40F5FEC5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018 abril 29/2024
</t>
        </r>
      </text>
    </comment>
    <comment ref="H231" authorId="0" shapeId="0" xr:uid="{B3087219-F079-4893-8E78-88F2218E92DB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0289 sept 11/24
</t>
        </r>
      </text>
    </comment>
    <comment ref="H232" authorId="0" shapeId="0" xr:uid="{13EFB82B-97F4-4908-9273-4C2B172A2C69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0289 sepot 11/2024</t>
        </r>
      </text>
    </comment>
    <comment ref="D238" authorId="0" shapeId="0" xr:uid="{EE0358FD-6BC3-47EB-8E77-7017BA29DABD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iinclui incapacidades alcaldia
</t>
        </r>
      </text>
    </comment>
  </commentList>
</comments>
</file>

<file path=xl/sharedStrings.xml><?xml version="1.0" encoding="utf-8"?>
<sst xmlns="http://schemas.openxmlformats.org/spreadsheetml/2006/main" count="1009" uniqueCount="618">
  <si>
    <t>ALCALDIA DE BUCARAMANGA</t>
  </si>
  <si>
    <t>SECRETARIA DE HACIENDA</t>
  </si>
  <si>
    <t>EJECUCION PRESUPUESTAL DE INGRESOS A OCTUBRE 31   DE 2024</t>
  </si>
  <si>
    <t>a</t>
  </si>
  <si>
    <t>codigos cuipo</t>
  </si>
  <si>
    <t>CODIGO CCPET</t>
  </si>
  <si>
    <t>CONCEPTO</t>
  </si>
  <si>
    <t>codigo cuipo</t>
  </si>
  <si>
    <t>nombre FUENTE DE FINANCIACION cuipo</t>
  </si>
  <si>
    <t>PRESUPUESTO INICIAL 2024</t>
  </si>
  <si>
    <t>ADICIONES</t>
  </si>
  <si>
    <t>REDUCCIONES</t>
  </si>
  <si>
    <t>APLAZAMIENTO</t>
  </si>
  <si>
    <t>CREDITOS</t>
  </si>
  <si>
    <t>CONTRACREDITOS</t>
  </si>
  <si>
    <t>PRESUPUESTO FINAL 2024</t>
  </si>
  <si>
    <t>RECAUDOS</t>
  </si>
  <si>
    <t>SALDO POR RECAUDAR</t>
  </si>
  <si>
    <t>% EJEC</t>
  </si>
  <si>
    <t>ICLD</t>
  </si>
  <si>
    <t>MES</t>
  </si>
  <si>
    <t>ACUMULADO</t>
  </si>
  <si>
    <t>TOTAL</t>
  </si>
  <si>
    <t>DESCUENTOS FONDO EDUCATIVO</t>
  </si>
  <si>
    <t>ACUIFEROS(Decreto 953/2013)</t>
  </si>
  <si>
    <t>Fondo Multiproposito Acuerdo 025 /2023</t>
  </si>
  <si>
    <t>DEFINITIVO</t>
  </si>
  <si>
    <t>TI</t>
  </si>
  <si>
    <t>INGRESOS TOTALES</t>
  </si>
  <si>
    <t>TI.A</t>
  </si>
  <si>
    <t>1.1</t>
  </si>
  <si>
    <t>INGRESOS CORRIENTES</t>
  </si>
  <si>
    <t>TI.A.1</t>
  </si>
  <si>
    <t>1.1.01</t>
  </si>
  <si>
    <t>TRIBUTARIOS</t>
  </si>
  <si>
    <t>1.1.01.01</t>
  </si>
  <si>
    <t>Impuestos Directos</t>
  </si>
  <si>
    <t>1.1.01.01.014</t>
  </si>
  <si>
    <t>Sobretasa Ambiental- Corporaciones Autonomas Regionales</t>
  </si>
  <si>
    <t>1.1.01.01.014.01</t>
  </si>
  <si>
    <t>Sobretasa Ambiental- Corporaciones Autonomas Regionales Urbano</t>
  </si>
  <si>
    <t xml:space="preserve">SOBRETASA - PARTICIPACION AMBIENTAL - CORPORACIONES AUTONOMAS REGIONALES </t>
  </si>
  <si>
    <t>1.2.3.1.01</t>
  </si>
  <si>
    <t>1.1.01.01.014.02</t>
  </si>
  <si>
    <t>Sobretasa Ambiental - Corporaciones Autonomas Regionales Rural</t>
  </si>
  <si>
    <t>1.1.01.01.200</t>
  </si>
  <si>
    <t>Impuesto Predial unificado</t>
  </si>
  <si>
    <t>1.1.01.01.200.01</t>
  </si>
  <si>
    <t>Impuresto Predial Unificado Urbano</t>
  </si>
  <si>
    <t>1.1.01.01.200.01.01</t>
  </si>
  <si>
    <t>Impuesto Predial Unificado Suelo Urbano vigencia Actual</t>
  </si>
  <si>
    <t xml:space="preserve">INGRESOS CORRIENTES DE LIBRE DESTINACION </t>
  </si>
  <si>
    <t>1.2.1.0.00</t>
  </si>
  <si>
    <t>SE ELIMINA EL 2X MIL  DEL PREDIAL PARA EL AREA METROPOLITANA</t>
  </si>
  <si>
    <t>1.1.01.01.200.01.02</t>
  </si>
  <si>
    <t>Impuesto Predial Unificado Suelo Urbano Vigencia anterior</t>
  </si>
  <si>
    <t>SE ACORDO CON CONSUELO Y DRA JASMIN RATIFICA EL DR. GENDERSON</t>
  </si>
  <si>
    <t>1.1.01.01.200.02</t>
  </si>
  <si>
    <t>Impuesto Predial Unificado Rural</t>
  </si>
  <si>
    <t>1.1.01.01.200.02.01</t>
  </si>
  <si>
    <t>Impuesto Predial Unificado Suelo Rural  Vigencia Actual</t>
  </si>
  <si>
    <t>1.1.01.01.200.02.02</t>
  </si>
  <si>
    <t>Impuesto Predial Unificado SueloR rural Vigencias Anteriores</t>
  </si>
  <si>
    <t>1.1.01.02</t>
  </si>
  <si>
    <t>Impuestos Indirectos</t>
  </si>
  <si>
    <t>1.1.01.02.109</t>
  </si>
  <si>
    <t>Sobretasa a la Gasolina</t>
  </si>
  <si>
    <t>1.1.01.02.200</t>
  </si>
  <si>
    <t>Impuesto de Industria y Comercio</t>
  </si>
  <si>
    <t>1.1.01.02.200.01</t>
  </si>
  <si>
    <t>Impuesto de industria y comercio - sobre actividades comerciales</t>
  </si>
  <si>
    <t>1.1.01.02.200.01.01</t>
  </si>
  <si>
    <t>Impuesto de Industria y Comercio sobre actividades comerciales de la vigencia actual</t>
  </si>
  <si>
    <t>1.1.01.02.200.01.02</t>
  </si>
  <si>
    <t>Impuesto de Industria y Comercio sobre actividades comerciales de la vigencia anterior</t>
  </si>
  <si>
    <t>1.1.01.02.200.02</t>
  </si>
  <si>
    <t>Impuesto de industria y comercio - sobre actividades industriales</t>
  </si>
  <si>
    <t>1.1.01.02.200.02.01</t>
  </si>
  <si>
    <t>Impuesto de Industria y Comercio sobre actividades industriales de la vigencia actual</t>
  </si>
  <si>
    <t>1.1.01.02.200.02.02</t>
  </si>
  <si>
    <t>Impuesto de Industria y Comerciosobre actividades industriales de la vigencia anterior</t>
  </si>
  <si>
    <t>1.1.01.02.200.03</t>
  </si>
  <si>
    <t>Impuesto de industria y comercio - sobre actividades de servicios</t>
  </si>
  <si>
    <t>1.1.01.02.200.03.01</t>
  </si>
  <si>
    <t>Impuesto de industria y comercio - sobre actividades de servicios-Vigencia Actual</t>
  </si>
  <si>
    <t>1.1.01.02.200.03.02</t>
  </si>
  <si>
    <t>Impuesto de industria y comercio - sobre actividades de servicios-Vigencia Anterior</t>
  </si>
  <si>
    <t>1.1.01.02.201</t>
  </si>
  <si>
    <t>Impuesto de  Avisos y Tableros</t>
  </si>
  <si>
    <t>1.1.01.02.201.01</t>
  </si>
  <si>
    <t>Impuesto complementario de avisos y tableros- Vigencia Actual</t>
  </si>
  <si>
    <t>1.1.01.02.201.02</t>
  </si>
  <si>
    <t>Impuesto complementario de avisos y tableros Vigencia Anterior</t>
  </si>
  <si>
    <t>1.1.01.02.202</t>
  </si>
  <si>
    <t>Publicidad Exterior Visual</t>
  </si>
  <si>
    <t xml:space="preserve">INGRESOS CORRIENTES DE DESTINACION ESPECIFICA POR ACTO ADMINISTRATIVO </t>
  </si>
  <si>
    <t>1.2.2.0.00</t>
  </si>
  <si>
    <t>1.1.01.02.204</t>
  </si>
  <si>
    <t>Impuesto de Delineación</t>
  </si>
  <si>
    <t>1.1.01.02.205</t>
  </si>
  <si>
    <t>Impuesto de Espectáculos Públicos Nacional con Destino al Deporte</t>
  </si>
  <si>
    <t xml:space="preserve">IMPUESTO DE ESPECTACULOS PUBLICOS NACIONAL CON DESTINO AL DEPORTE </t>
  </si>
  <si>
    <t>1.2.3.1.12</t>
  </si>
  <si>
    <t>1.1.01.02.209</t>
  </si>
  <si>
    <t>Impuesto al Degüello de Ganado Menor</t>
  </si>
  <si>
    <t>1.1.01.02.211</t>
  </si>
  <si>
    <t>Impuesto de Alumbrado Publico</t>
  </si>
  <si>
    <t>1.1.01.02.211.01</t>
  </si>
  <si>
    <t>Impuesto sobre el servicio de Alumbrado Público Vigencia Actual</t>
  </si>
  <si>
    <t xml:space="preserve">IMPUESTO - SOBRETASA POR EL ALUMBRADO PUBLICO </t>
  </si>
  <si>
    <t>1.2.3.1.05</t>
  </si>
  <si>
    <t>1.1.01.02.211.02</t>
  </si>
  <si>
    <t>Impuesto sobre el servicio de Alumbrado Publico Vigencia Anterior</t>
  </si>
  <si>
    <t>1.1.01.02.212</t>
  </si>
  <si>
    <t>Sobretasa Bomberil</t>
  </si>
  <si>
    <t xml:space="preserve">SOBRETASA BOMBERIL </t>
  </si>
  <si>
    <t>1.2.3.1.14</t>
  </si>
  <si>
    <t>1.1.01.02.214</t>
  </si>
  <si>
    <t>Impuesto de Transporte por oleoductos y gasoductos</t>
  </si>
  <si>
    <t>IMPUESTO DE TRANSPORTE POR OLEODUCTOS Y GASODUCTOS</t>
  </si>
  <si>
    <t>1.2.3.1.16</t>
  </si>
  <si>
    <t>1.1.01.02.216</t>
  </si>
  <si>
    <t>Impuesto de Espectáculos Públicos Municipal</t>
  </si>
  <si>
    <t>1.1.01.02.217</t>
  </si>
  <si>
    <t>Sobretasa de solidaridad servicios públicos acueducto, aseo y alcantarillado</t>
  </si>
  <si>
    <t>1.1.01.02.217.02</t>
  </si>
  <si>
    <t>Sobretasa de solidaridad de servicios públicos - aseo</t>
  </si>
  <si>
    <t>SOBRETASA DE SOLIDARIDAD SERVICIOS PUBLICOS ACUEDUCTO, ASEO Y ALCANTARILLADO</t>
  </si>
  <si>
    <t>1.2.3.1.17</t>
  </si>
  <si>
    <t>1.1.01.02.300</t>
  </si>
  <si>
    <t>ESTAMPILLAS</t>
  </si>
  <si>
    <t>1.1.01.02.300.01</t>
  </si>
  <si>
    <t>Estampilla para el bienestar del Adulto Mayor</t>
  </si>
  <si>
    <t>1.1.01.02.300.01.01</t>
  </si>
  <si>
    <t>Estampilla para el bienestar del Adulto Mayor municipal</t>
  </si>
  <si>
    <t xml:space="preserve">ESTAMPILLAS </t>
  </si>
  <si>
    <t>1.2.3.1.19</t>
  </si>
  <si>
    <t>1.1.01.02.300.01.02</t>
  </si>
  <si>
    <t>Estampilla para el bienestar del Adulto Mayor departamental</t>
  </si>
  <si>
    <t>1.1.01.02.300.55</t>
  </si>
  <si>
    <t>Estampilla Procultura</t>
  </si>
  <si>
    <t>TOTAL INGRESOS TRIBUTARIOS</t>
  </si>
  <si>
    <t>1.1.02</t>
  </si>
  <si>
    <t>NO TRIBUTARIOS</t>
  </si>
  <si>
    <t>1.1.02.01</t>
  </si>
  <si>
    <t>Contribuciones</t>
  </si>
  <si>
    <t>1.1.02.01.003</t>
  </si>
  <si>
    <t>Contribuciones especiales</t>
  </si>
  <si>
    <t>1.1.02.01.003.01</t>
  </si>
  <si>
    <t>Cuota de fiscalización y auditaje</t>
  </si>
  <si>
    <t>1.1.02.01.005</t>
  </si>
  <si>
    <t>Contribuciones diversas</t>
  </si>
  <si>
    <t>1.1.02.01.005.39</t>
  </si>
  <si>
    <t>Contribución de Valorización</t>
  </si>
  <si>
    <t>OTRAS CONTRIBUCIONES CON DESTINACION ESPECIFICA LEGAL</t>
  </si>
  <si>
    <t>1.2.3.2.09</t>
  </si>
  <si>
    <t>1.1.02.01.005.59</t>
  </si>
  <si>
    <t>Contribución especial sobre contratos de obras públicas</t>
  </si>
  <si>
    <t>CONTRIBUCION SOBRE CONTRATOS DE OBRA PUBLICA</t>
  </si>
  <si>
    <t>1.2.3.2.06</t>
  </si>
  <si>
    <t>1.1.02.01.005.64</t>
  </si>
  <si>
    <t>Contribución sector eléctrico</t>
  </si>
  <si>
    <t>1.1.02.01.005.64.01</t>
  </si>
  <si>
    <t>Contribucion sector electrico  generadores de energia convencional</t>
  </si>
  <si>
    <t>CONTRIBUCION DEL SECTOR ELECTRICO</t>
  </si>
  <si>
    <t>1.2.3.2.07</t>
  </si>
  <si>
    <t>1.1.02.01.005.65</t>
  </si>
  <si>
    <t>Concurso Económico - Estratificación</t>
  </si>
  <si>
    <t>1.1.02.02</t>
  </si>
  <si>
    <t>Tasas y derechos administrativos</t>
  </si>
  <si>
    <t>1.1.02.02.087</t>
  </si>
  <si>
    <t>Tasas por el derecho de parqueo sobre las vías públicas</t>
  </si>
  <si>
    <t xml:space="preserve">OTRAS CONTRIBUCIONES CON DESTINACION ESPECIFICA LEGAL </t>
  </si>
  <si>
    <t>1.1.02.02.094</t>
  </si>
  <si>
    <t>Cobros por estacionamiento en espacio público o en lotes de parqueo</t>
  </si>
  <si>
    <t>1.1.02.02.094.02</t>
  </si>
  <si>
    <t>Otros ingresos</t>
  </si>
  <si>
    <t>SE INCLUYE  EL RECAUDO DE NOMENCLATURA APARTIR DEL MES DE MAYO 2024, SEGÚN LA CONTRALORIA NO LO TOMA COMO INGRESO CORRIENTE DE LIBRE DESTINACION</t>
  </si>
  <si>
    <t>1.1.02.02.094.03</t>
  </si>
  <si>
    <t>Compensatorio de los Deberes Urbanísticos para provisión de Espacio Publico</t>
  </si>
  <si>
    <t>1.1.02.02.094.04</t>
  </si>
  <si>
    <t>Fondo para el trabajo y el desarrollo  humano</t>
  </si>
  <si>
    <t>1.1.02.02.094.05</t>
  </si>
  <si>
    <t>Aprovechamiento del espacio  publico</t>
  </si>
  <si>
    <t>1.1.02.02.118</t>
  </si>
  <si>
    <t>Incentivo por aprovechamiento de residuos solidos</t>
  </si>
  <si>
    <t>1.1.02.02.118.01</t>
  </si>
  <si>
    <t>Incentivo por aprovechamiento de residuos solidos vigencia actual</t>
  </si>
  <si>
    <t>1.1.02.02.118.02</t>
  </si>
  <si>
    <t>Incentivo por aprovechamiento de residuos solidos vigencia anterior</t>
  </si>
  <si>
    <t>1.1.02.02.134</t>
  </si>
  <si>
    <t>Nomenclatura urbana</t>
  </si>
  <si>
    <t>1.1.02.03</t>
  </si>
  <si>
    <t>Multas, sanciones e intereses de mora</t>
  </si>
  <si>
    <t>1.1.02.03.001</t>
  </si>
  <si>
    <t>Multas y sanciones</t>
  </si>
  <si>
    <t>1.1.02.03.001.04</t>
  </si>
  <si>
    <t>Sanciones Contractuales</t>
  </si>
  <si>
    <t>1.1.02.03.001.05</t>
  </si>
  <si>
    <t>Sanciones Administrativa</t>
  </si>
  <si>
    <t>1.1.02.03.001.11</t>
  </si>
  <si>
    <t>Sanciones Tributarias</t>
  </si>
  <si>
    <t>1.1.02.03.001.20</t>
  </si>
  <si>
    <t>Multas establecidas en el código nacional de policía</t>
  </si>
  <si>
    <t>1.1.02.03.001.20.01</t>
  </si>
  <si>
    <t>Multas código nacional de policía y convivencia - Multas generales</t>
  </si>
  <si>
    <t xml:space="preserve">MULTAS CODIGO NACIONAL DE POLICIA Y CONVIVENCIA </t>
  </si>
  <si>
    <t>1.2.3.2.24</t>
  </si>
  <si>
    <t>1.1.02.03.001.20.02</t>
  </si>
  <si>
    <t>Multas código nacional de policía y convivencia - Multas especiales Vigilancia Policia (15%)</t>
  </si>
  <si>
    <t>1.1.02.03.001.20.03</t>
  </si>
  <si>
    <t>15% Multas al código nacional de policía y convivencia</t>
  </si>
  <si>
    <t>1.1.02.03.001.21</t>
  </si>
  <si>
    <t>Multa por incumplimiento en el registro de marcas y herretes</t>
  </si>
  <si>
    <t>1.1.02.03.002</t>
  </si>
  <si>
    <t>Intereses de mora</t>
  </si>
  <si>
    <t>1.1.02.03.002.01</t>
  </si>
  <si>
    <t>Predial</t>
  </si>
  <si>
    <t>1.1.02.03.002.02</t>
  </si>
  <si>
    <t>Industria y comercio</t>
  </si>
  <si>
    <t>1.1.02.03.002.03</t>
  </si>
  <si>
    <t>Otros intereses de origen no tributario</t>
  </si>
  <si>
    <t>1.1.02.03.002.04</t>
  </si>
  <si>
    <t>Otros intereses de origen tributario</t>
  </si>
  <si>
    <t>pendiente</t>
  </si>
  <si>
    <t>1.1.02.03.002.05</t>
  </si>
  <si>
    <t>Intereses de mora sobretasa bomberil</t>
  </si>
  <si>
    <t>1.1.02.03.002.06</t>
  </si>
  <si>
    <t>Intereses de mora sobretasa ambiental urbano</t>
  </si>
  <si>
    <t>1.1.02.03.002.07</t>
  </si>
  <si>
    <t>intereses de mora sobretasa ambiental rural</t>
  </si>
  <si>
    <t>1.1.02.05</t>
  </si>
  <si>
    <t>Venta de bienes y servicios</t>
  </si>
  <si>
    <t>1.1.02.05.002</t>
  </si>
  <si>
    <t>Ventas incidentales de establecimientos no de mercado</t>
  </si>
  <si>
    <t>1.1.02.05.002.07</t>
  </si>
  <si>
    <t>Servicios financieros y servicios conexos, servicios inmobiliarios y servicios de leasing</t>
  </si>
  <si>
    <t>1.1.02.06</t>
  </si>
  <si>
    <t>Transferencias corrientes</t>
  </si>
  <si>
    <t>1.1.02.06.001</t>
  </si>
  <si>
    <t>Sistema General de Participaciones</t>
  </si>
  <si>
    <t>1.1.02.06.001.01</t>
  </si>
  <si>
    <t>Participación para Educación</t>
  </si>
  <si>
    <t>1.1.02.06.001.01.01</t>
  </si>
  <si>
    <t>Prestación servicio educativo</t>
  </si>
  <si>
    <t xml:space="preserve">SGP-EDUCACION-PRESTACION DE SERVICIOS </t>
  </si>
  <si>
    <t>1.2.4.1.01</t>
  </si>
  <si>
    <t>1.1.02.06.001.01.03</t>
  </si>
  <si>
    <t>Calidad</t>
  </si>
  <si>
    <t>1.1.02.06.001.01.03.01</t>
  </si>
  <si>
    <t>Calidad  por matrícula oficial</t>
  </si>
  <si>
    <t xml:space="preserve">SGP-EDUCACION-CALIDAD  POR MATRICULA OFICIAL </t>
  </si>
  <si>
    <t>1.2.4.1.03</t>
  </si>
  <si>
    <t>1.1.02.06.001.01.03.02</t>
  </si>
  <si>
    <t>Calidad  por gratuidad</t>
  </si>
  <si>
    <t xml:space="preserve">SGP-EDUCACION-CALIDAD  POR GRATUIDAD </t>
  </si>
  <si>
    <t>1.2.4.1.04</t>
  </si>
  <si>
    <t>1.1.02.06.001.02</t>
  </si>
  <si>
    <t>Participación para salud</t>
  </si>
  <si>
    <t>1.1.02.06.001.02.01</t>
  </si>
  <si>
    <t xml:space="preserve">Régimen subsidiado </t>
  </si>
  <si>
    <t xml:space="preserve">SGP-SALUD-REGIMEN SUBSIDIADO </t>
  </si>
  <si>
    <t>1.2.4.2.01</t>
  </si>
  <si>
    <t>quedo pendiente $5 enel gasto</t>
  </si>
  <si>
    <t>1.1.02.06.001.02.02</t>
  </si>
  <si>
    <t>Salud - Salud pública</t>
  </si>
  <si>
    <t xml:space="preserve">SGP-SALUD-SALUD PUBLICA </t>
  </si>
  <si>
    <t>1.2.4.2.02</t>
  </si>
  <si>
    <t>1.1.02.06.001.03</t>
  </si>
  <si>
    <t>Participación para propósito general</t>
  </si>
  <si>
    <t>1.1.02.06.001.03.01</t>
  </si>
  <si>
    <t>Deporte y recreación</t>
  </si>
  <si>
    <t xml:space="preserve">SGP-PROPOSITO GENERAL-DEPORTE Y RECREACION </t>
  </si>
  <si>
    <t>1.2.4.3.01</t>
  </si>
  <si>
    <t>1.1.02.06.001.03.02</t>
  </si>
  <si>
    <t>Cultura</t>
  </si>
  <si>
    <t xml:space="preserve">SGP-PROPOSITO GENERAL-CULTURA </t>
  </si>
  <si>
    <t>1.2.4.3.02</t>
  </si>
  <si>
    <t>1.1.02.06.001.03.03</t>
  </si>
  <si>
    <t>Propósito general  Libre inversión</t>
  </si>
  <si>
    <t xml:space="preserve">SGP-PROPOSITO GENERAL-PROPOSITO GENERAL LIBRE INVERSION </t>
  </si>
  <si>
    <t>1.2.4.3.03</t>
  </si>
  <si>
    <t>1.1.02.06.001.04</t>
  </si>
  <si>
    <t>Asignaciones especiales</t>
  </si>
  <si>
    <t>1.1.02.06.001.04.01</t>
  </si>
  <si>
    <t>Programas de Alimentación escolar</t>
  </si>
  <si>
    <t xml:space="preserve">SGP-ASIGNACION ESPECIAL-PROGRAMAS DE ALIMENTACION ESCOLAR </t>
  </si>
  <si>
    <t>1.2.4.4.01</t>
  </si>
  <si>
    <t>1.1.02.06.001.05</t>
  </si>
  <si>
    <t>Agua potable y saneamiento básico</t>
  </si>
  <si>
    <t xml:space="preserve">SGP-AGUA POTABLE Y SANEAMIENTO BASICO </t>
  </si>
  <si>
    <t>1.2.4.6.00</t>
  </si>
  <si>
    <t>1.1.02.06.003</t>
  </si>
  <si>
    <t>Participaciones distintas del SGP</t>
  </si>
  <si>
    <t>1.1.02.06.003.01</t>
  </si>
  <si>
    <t>Participación en impuestos</t>
  </si>
  <si>
    <t>1.1.02.06.003.01.02</t>
  </si>
  <si>
    <t>Participación del Impuesto sobre vehículos automotores</t>
  </si>
  <si>
    <t>1.1.02.06.003.02</t>
  </si>
  <si>
    <t>Participaciones en contribuciones</t>
  </si>
  <si>
    <t>1.1.02.06.003.02.02</t>
  </si>
  <si>
    <t>Participación de la contribución parafiscal cultural</t>
  </si>
  <si>
    <t>1.1.02.06.006</t>
  </si>
  <si>
    <t>Transferencias de otras entidades del gobierno general</t>
  </si>
  <si>
    <t>1.1.02.06.006.01</t>
  </si>
  <si>
    <t>Aportes Nación</t>
  </si>
  <si>
    <t>1.1.02.06.006.01.01</t>
  </si>
  <si>
    <t>Alimentación Escolar MEN Ley 1450</t>
  </si>
  <si>
    <t xml:space="preserve">APORTES NACION - ALIMENTACION ESCOLAR </t>
  </si>
  <si>
    <t>1.2.3.3.03</t>
  </si>
  <si>
    <t>1.1.02.06.006.01.03</t>
  </si>
  <si>
    <t>Fondo Regional para los pactos territoriales cofinanciacion</t>
  </si>
  <si>
    <t>1.1.02.06.006.06</t>
  </si>
  <si>
    <t>De otras entidades del gobierno</t>
  </si>
  <si>
    <t xml:space="preserve">OTRAS TRANSFERENCIAS CORRIENTES DE OTRAS ENTIDADES CON DESTINACION ESPECIFICA LEGAL DEL GOBIERNO GENERAL </t>
  </si>
  <si>
    <t>1.2.3.3.04</t>
  </si>
  <si>
    <t>1.1.02.06.006.06.01</t>
  </si>
  <si>
    <t>Transferencia régimen subsidiado del departamento a los municipios SSF</t>
  </si>
  <si>
    <t>1.1.02.06.006.06.02</t>
  </si>
  <si>
    <t>Transferencias de otras entidades para pago de pensiones</t>
  </si>
  <si>
    <t>1.1.02.06.006.06.03</t>
  </si>
  <si>
    <t>Cuotas partes y bonos pensiónales</t>
  </si>
  <si>
    <t>1.1.02.06.006.06.04</t>
  </si>
  <si>
    <t>Transferencia régimen subsidiado del departamento a los municipios CSF</t>
  </si>
  <si>
    <t>1.1.02.06.006.06.05</t>
  </si>
  <si>
    <t>Recursos del Fomag</t>
  </si>
  <si>
    <t>1.3.1.1.08</t>
  </si>
  <si>
    <t>1.1.02.06.009</t>
  </si>
  <si>
    <t>Recursos del Sistema de Seguridad Social Integral</t>
  </si>
  <si>
    <t>1.1.02.06.009.01</t>
  </si>
  <si>
    <t>Sistema General de Seguridad Social en Salud</t>
  </si>
  <si>
    <t xml:space="preserve">SISTEMA GENERAL DE SEGURIDAD SOCIAL EN SALUD - OTROS RECURSOS ADMINISTRADOS POR ADRES </t>
  </si>
  <si>
    <t>1.1.02.06.009.01.06</t>
  </si>
  <si>
    <t>Recursos ADRES -Cofinanciación UPC régimen subsidiado</t>
  </si>
  <si>
    <t>1.2.3.3.07</t>
  </si>
  <si>
    <t>1.1.02.06.009.02</t>
  </si>
  <si>
    <t>Sistema General de Pensiones</t>
  </si>
  <si>
    <t>1.1.02.06.009.02.02</t>
  </si>
  <si>
    <t>Cuotas partes pensionales</t>
  </si>
  <si>
    <t>1.1.02.07</t>
  </si>
  <si>
    <t>Participación y derechos por monopolio</t>
  </si>
  <si>
    <t>1.1.02.07.001</t>
  </si>
  <si>
    <t>Derechos por la explotación juegos de suerte y azar</t>
  </si>
  <si>
    <t>1.1.02.07.001.05</t>
  </si>
  <si>
    <t>Derechos por la explotación juegos de suerte y azar de rifas</t>
  </si>
  <si>
    <t>1.1.02.07.001.05.01</t>
  </si>
  <si>
    <t>DERECHOS POR LA EXPLOTACION JUEGOS DE SUERTE Y AZAR</t>
  </si>
  <si>
    <t>1.2.3.2.28</t>
  </si>
  <si>
    <t>1.1.02.07.001.05.02</t>
  </si>
  <si>
    <t>1.1.02.07.001.05.03</t>
  </si>
  <si>
    <t>TOTAL NO TRIBUTARIOS</t>
  </si>
  <si>
    <t>TOTAL INGRESOS CORRIENTES</t>
  </si>
  <si>
    <t>1.2</t>
  </si>
  <si>
    <t>RECURSOS DE CAPITAL</t>
  </si>
  <si>
    <t>1.2.02</t>
  </si>
  <si>
    <t>Excedentes Financieros</t>
  </si>
  <si>
    <t>1.2.02.01</t>
  </si>
  <si>
    <t>De establecimientos públicos</t>
  </si>
  <si>
    <t xml:space="preserve">EXCEDENTES FINANCIEROS </t>
  </si>
  <si>
    <t>1.3.1.1.02</t>
  </si>
  <si>
    <t>los recursos de capital no forman parte de los icld</t>
  </si>
  <si>
    <t>1.2.03</t>
  </si>
  <si>
    <t>Dividendos y utilidades por otras inversiones de capital</t>
  </si>
  <si>
    <t>1.2.03.02</t>
  </si>
  <si>
    <t>Empresas industriales y comerciales del Estado societarias</t>
  </si>
  <si>
    <t xml:space="preserve">DIVIDENDOS Y UTILIDADES POR OTRAS INVERSIONES DE CAPITAL </t>
  </si>
  <si>
    <t>1.3.1.1.03</t>
  </si>
  <si>
    <t>1.2.05</t>
  </si>
  <si>
    <t>Rendimientos financieros</t>
  </si>
  <si>
    <t>1.2.05.02</t>
  </si>
  <si>
    <t>Depósitos</t>
  </si>
  <si>
    <t>1.2.05.02.01</t>
  </si>
  <si>
    <t>Rendimientos Financieros recursos Municipales</t>
  </si>
  <si>
    <t>1.2.05.02.01.01</t>
  </si>
  <si>
    <t>Rendimientos financieros Icld</t>
  </si>
  <si>
    <t xml:space="preserve">OTROS RENDIMIENTOS FINANCIEROS </t>
  </si>
  <si>
    <t>1.3.2.3.11</t>
  </si>
  <si>
    <t>1.2.05.02.01.02</t>
  </si>
  <si>
    <t>Rendimientos Financieros sobretasa a la gasolina</t>
  </si>
  <si>
    <t>1.2.05.02.01.03</t>
  </si>
  <si>
    <t>Rendimientos financieros alumbrado publico</t>
  </si>
  <si>
    <t>1.2.05.02.01.05</t>
  </si>
  <si>
    <t xml:space="preserve">Rendimiento financieros Valorización </t>
  </si>
  <si>
    <t>1.2.05.02.01.06</t>
  </si>
  <si>
    <t>Rendimientos Financieros Municipio Bucaramanga Estampillas Municipal para el bienestar del adulto mayor</t>
  </si>
  <si>
    <t>1.2.05.02.01.07</t>
  </si>
  <si>
    <t>Rendimientos Financieros Estampilla Procultura</t>
  </si>
  <si>
    <t>1.2.05.02.01.08</t>
  </si>
  <si>
    <t>Rendimientos Financieros Municipio Bucaramanga  Fondo Solidaridad y Redistribucion del Ingreso</t>
  </si>
  <si>
    <t>1.2.05.02.01.09</t>
  </si>
  <si>
    <t>Rendimientos Financieros Municipio Bucaramanga  Fondo Vigilancia</t>
  </si>
  <si>
    <t>1.2.05.02.01.10</t>
  </si>
  <si>
    <t xml:space="preserve">Rendimientos Financieros Municipio Bucaramanga  Estratificaron Socioeconómica                </t>
  </si>
  <si>
    <t>1.2.05.02.01.11</t>
  </si>
  <si>
    <t>Rendimientos Financieros Municipio Bucaramanga Fondo cuenta de seguridad y convivencia  ciudadana Ley 418</t>
  </si>
  <si>
    <t>1.2.05.02.01.12</t>
  </si>
  <si>
    <t>Rendimientos Financieros del Fondo de Pensiones</t>
  </si>
  <si>
    <t>1.2.05.02.02</t>
  </si>
  <si>
    <t>Rendimientos Financieros recursos  SGP</t>
  </si>
  <si>
    <t>1.2.05.02.02.01</t>
  </si>
  <si>
    <t>Rendimientos Financieros (Sector Educación)</t>
  </si>
  <si>
    <t xml:space="preserve">R.F. SGP - EDUCACION-PRESTACION DE SERVICIO EDUCATIVO </t>
  </si>
  <si>
    <t>1.3.2.2.01</t>
  </si>
  <si>
    <t>1.2.05.02.02.02</t>
  </si>
  <si>
    <t>Rendimientos Financieros (Alimentación escolar)</t>
  </si>
  <si>
    <t xml:space="preserve">R.F. SGP - ASIGNACION ESPECIAL-PROGRAMAS DE ALIMENTACION ESCOLAR </t>
  </si>
  <si>
    <t>1.3.2.2.09</t>
  </si>
  <si>
    <t>1.2.05.02.02.03</t>
  </si>
  <si>
    <t>Rendimientos Financieros (Propósitos generales)</t>
  </si>
  <si>
    <t xml:space="preserve">R.F. SGP - PROPOSITO GENERAL </t>
  </si>
  <si>
    <t>1.3.2.2.08</t>
  </si>
  <si>
    <t>1.2.05.02.02.04</t>
  </si>
  <si>
    <t>Rendimientos Financieros ( Agua Potable y Saneamiento Básico)</t>
  </si>
  <si>
    <t xml:space="preserve">R.F. SGP - AGUA POTABLE Y SANEAMIENTO BASICO </t>
  </si>
  <si>
    <t>1.3.2.2.13</t>
  </si>
  <si>
    <t>1.2.05.02.02.05</t>
  </si>
  <si>
    <t>Rendimientos financieros Desahorro Fonpet</t>
  </si>
  <si>
    <t>1.2.05.02.03</t>
  </si>
  <si>
    <t>Rendimientos Financieros Fondo Local de Salud</t>
  </si>
  <si>
    <t>1.2.05.02.03.01</t>
  </si>
  <si>
    <t>Rendimientos Financieros (Régimen Subsidiado)</t>
  </si>
  <si>
    <t xml:space="preserve">R.F. SGP - SALUD-REGIMEN SUBSIDIADO </t>
  </si>
  <si>
    <t>1.3.2.2.05</t>
  </si>
  <si>
    <t>1.2.05.02.03.02</t>
  </si>
  <si>
    <t>Rendimientos Financieros (Salud Pública)</t>
  </si>
  <si>
    <t xml:space="preserve">R.F. SGP - SALUD-SALUD PUBLICA </t>
  </si>
  <si>
    <t>1.3.2.2.06</t>
  </si>
  <si>
    <t>1.2.05.02.03.03</t>
  </si>
  <si>
    <t>Rendimientos Financieros (Prestación de Servicios Salud)</t>
  </si>
  <si>
    <t xml:space="preserve">R.F. SGP - SALUD-PRESTACION DEL SERVICIO DE SALUD </t>
  </si>
  <si>
    <t>1.3.2.2.07</t>
  </si>
  <si>
    <t>1.2.05.02.03.04</t>
  </si>
  <si>
    <t>Rendimientos Financieros (Otros recursos de salud)</t>
  </si>
  <si>
    <t>1.2.05.02.03.05</t>
  </si>
  <si>
    <t>Rendimientos financieros etesa</t>
  </si>
  <si>
    <t>1.2.07</t>
  </si>
  <si>
    <t>Recursos de crédito interno</t>
  </si>
  <si>
    <t>1.2.07.01</t>
  </si>
  <si>
    <t>Recursos de contratos de empréstitos internos</t>
  </si>
  <si>
    <t>1.2.07.01.001</t>
  </si>
  <si>
    <t>Recursos de contratos de empréstitos internos con bancos comerciales privados</t>
  </si>
  <si>
    <t xml:space="preserve">R.B. RECURSOS DE CREDITO INTERNO </t>
  </si>
  <si>
    <t>1.3.3.11.05</t>
  </si>
  <si>
    <t>1.2.08</t>
  </si>
  <si>
    <t>Transferencias de capital</t>
  </si>
  <si>
    <t>1.2.08.06</t>
  </si>
  <si>
    <t>De otras entidades del gobierno general</t>
  </si>
  <si>
    <t>1.2.08.06.002</t>
  </si>
  <si>
    <t>Condicionadas a la adquisición de un activo</t>
  </si>
  <si>
    <t>1.2.08.06.003</t>
  </si>
  <si>
    <t>Condicionadas a la disminución de un pasivo</t>
  </si>
  <si>
    <t>1.2.10</t>
  </si>
  <si>
    <t>Recursos del balance</t>
  </si>
  <si>
    <t>1.2.10.01</t>
  </si>
  <si>
    <t>Cancelacion de reservas</t>
  </si>
  <si>
    <t>RECURSOS DEL BALANCE DE LIBRE DESTINACION</t>
  </si>
  <si>
    <t>1.3.3.1.00</t>
  </si>
  <si>
    <t>1.2.10.02</t>
  </si>
  <si>
    <t>Superávit fiscal</t>
  </si>
  <si>
    <t>1.2.10.02.01</t>
  </si>
  <si>
    <t>Saldo cta. maestra salud régimen subsidiado Vigencia anterior</t>
  </si>
  <si>
    <t xml:space="preserve">R.B. OTRAS TRANSFERENCIAS DE CAPITAL </t>
  </si>
  <si>
    <t>1.3.3.11.08</t>
  </si>
  <si>
    <t>1.2.10.02.02</t>
  </si>
  <si>
    <t>Saldo cta. maestra salud prestación servicio Vigencia anterior</t>
  </si>
  <si>
    <t>1.2.10.02.03</t>
  </si>
  <si>
    <t>Fondo educativo vigencia anterior 1% ICA vigencia anterior</t>
  </si>
  <si>
    <t>1.3.3.2.00</t>
  </si>
  <si>
    <t>1.2.10.02.04</t>
  </si>
  <si>
    <t>SGP Salud Publica vigencia anterior</t>
  </si>
  <si>
    <t>1.3.3.7.02</t>
  </si>
  <si>
    <t>1.2.10.02.09</t>
  </si>
  <si>
    <t>Recursos propios (otros gastos en salud) vigencia anterior</t>
  </si>
  <si>
    <t>1.2.10.02.12</t>
  </si>
  <si>
    <t>SGP educación prestacion de servicios vigencia anterior</t>
  </si>
  <si>
    <t>1.3.3.6.01</t>
  </si>
  <si>
    <t>1.2.10.02.13</t>
  </si>
  <si>
    <t>SGP  educación calidad matricula vigencia anterior</t>
  </si>
  <si>
    <t>1.3.3.6.03</t>
  </si>
  <si>
    <t>1.2.10.02.14</t>
  </si>
  <si>
    <t>SGP Alimentacion escolar vigencia anterior</t>
  </si>
  <si>
    <t>1.3.3.9.01</t>
  </si>
  <si>
    <t>1.2.10.02.15</t>
  </si>
  <si>
    <t>Recursos fonpet educación vigencia anterior</t>
  </si>
  <si>
    <t>1.3.3.11.10</t>
  </si>
  <si>
    <t>1.2.10.02.17</t>
  </si>
  <si>
    <t>SGP CONPES PRIMERA INFANCIA</t>
  </si>
  <si>
    <t>1.3.3.9.03</t>
  </si>
  <si>
    <t>1.2.10.02.18</t>
  </si>
  <si>
    <t>SGP LEY 715 LIBRE INVERSION PROPOSITO GENERAL</t>
  </si>
  <si>
    <t>1.3.3.8.03</t>
  </si>
  <si>
    <t>1.2.10.02.21</t>
  </si>
  <si>
    <t xml:space="preserve">SGP AGUA POTABLE Y SANEAMIENTO BASICO </t>
  </si>
  <si>
    <t>1.3.3.10.00</t>
  </si>
  <si>
    <t>1.2.10.02.22</t>
  </si>
  <si>
    <t>RECURSOS PROPIOS</t>
  </si>
  <si>
    <t>1.2.10.02.23</t>
  </si>
  <si>
    <t>ESTAMPILLA PROCULTURA</t>
  </si>
  <si>
    <t>1.3.3.3.20</t>
  </si>
  <si>
    <t>1.2.10.02.24</t>
  </si>
  <si>
    <t xml:space="preserve">ESTAMPILLA MUNICIPAL PARA EL ADULTO MAYOR </t>
  </si>
  <si>
    <t>1.2.10.02.25</t>
  </si>
  <si>
    <t>ALUMBRADO PUBLICO</t>
  </si>
  <si>
    <t>1.3.3.3.14</t>
  </si>
  <si>
    <t>1.2.10.02.26</t>
  </si>
  <si>
    <t>FONDO DE PROTECCION AL CONSUMIDOR</t>
  </si>
  <si>
    <t>1.2.10.02.27</t>
  </si>
  <si>
    <t>PUBLICIDAD EXTERIOR VISUAL (FONDO ROTATORIO AMBIENTAL)</t>
  </si>
  <si>
    <t>1.2.10.02.28</t>
  </si>
  <si>
    <t>MULTAS CODIGO DE POLICIA</t>
  </si>
  <si>
    <t>1.3.3.4.17</t>
  </si>
  <si>
    <t>1.2.10.02.29</t>
  </si>
  <si>
    <t>FONDO DE VIGILANCIA Y SEGURIDAD DE BUCARAMANGA</t>
  </si>
  <si>
    <t>1.2.10.02.30</t>
  </si>
  <si>
    <t>Recursos fondo para el trabajo y desarrollo humano vigencia anterior</t>
  </si>
  <si>
    <t>1.2.10.02.32</t>
  </si>
  <si>
    <t>FONDO DE CONTINGENCIAS</t>
  </si>
  <si>
    <t>1.2.10.02.33</t>
  </si>
  <si>
    <t>FONDO DE PENSIONES</t>
  </si>
  <si>
    <t>1.2.10.02.34</t>
  </si>
  <si>
    <t>FONDO DEL ESPACIO PUBLICO</t>
  </si>
  <si>
    <t>1.2.10.02.35</t>
  </si>
  <si>
    <t>CONTRIBUCION PARAFISCAL DE LOS ESPECTACULOS DE LAS ARTES ESCENICAS</t>
  </si>
  <si>
    <t>1.3.3.4.03</t>
  </si>
  <si>
    <t>1.2.10.02.36</t>
  </si>
  <si>
    <t>Contribucion de valorizacion</t>
  </si>
  <si>
    <t>1.2.10.02.37</t>
  </si>
  <si>
    <t>CONCURSO ECONOMICO DE ESTRATIFICACION</t>
  </si>
  <si>
    <t>1.2.10.02.38</t>
  </si>
  <si>
    <t>RECURSOS DEL CREDITO</t>
  </si>
  <si>
    <t>1.2.10.02.40</t>
  </si>
  <si>
    <t>REGALIAS SISTEMA ANTIGUO</t>
  </si>
  <si>
    <t>1.3.3.5.04</t>
  </si>
  <si>
    <t>1.2.10.02.42</t>
  </si>
  <si>
    <t xml:space="preserve">FONDO CUENTA TERRITORIAL DE SEGURIDAD Y CONVIVENCIA CIUDADANA </t>
  </si>
  <si>
    <t>1.3.3.4.01</t>
  </si>
  <si>
    <t>1.2.10.02.43</t>
  </si>
  <si>
    <t>FONDO DE SOLIDARIDAD Y REDISTRIBUCION DEL INGRESO</t>
  </si>
  <si>
    <t>1.3.3.3.18</t>
  </si>
  <si>
    <t>1.2.10.02.44</t>
  </si>
  <si>
    <t>COMPENSACION POR CUPO DE PARQUEO</t>
  </si>
  <si>
    <t>1.2.10.02.46</t>
  </si>
  <si>
    <t>SOBRETASA BOMBERIL VIGENCIA ANTERIOR</t>
  </si>
  <si>
    <t>1.3.3.3.15</t>
  </si>
  <si>
    <t>1.2.10.02.47</t>
  </si>
  <si>
    <t>SOBRETASA AMBIENTAL CORPORACION AUTONOMA REGIONAL</t>
  </si>
  <si>
    <t>1.3.3.3.01</t>
  </si>
  <si>
    <t>1.2.10.02.48</t>
  </si>
  <si>
    <t>SGP Salud Publica Rendimientos Financieros Vigencia Anterior</t>
  </si>
  <si>
    <t>1.2.10.02.49</t>
  </si>
  <si>
    <t>Propios Salud Publica (Vigencia Anterior)</t>
  </si>
  <si>
    <t>1.2.10.02.50</t>
  </si>
  <si>
    <t>Coljuegos - Salud Publica (Vigencia Anterior)</t>
  </si>
  <si>
    <t>1.3.3.4.22</t>
  </si>
  <si>
    <t>1.2.10.02.51</t>
  </si>
  <si>
    <t>Recursos Coljuegos (otros gastos en salud) vigencia anterior</t>
  </si>
  <si>
    <t>1.2.10.02.52</t>
  </si>
  <si>
    <t>Rendimientos financieros (otros gastos en salud) vigencia anterior</t>
  </si>
  <si>
    <t>1.2.10.02.54</t>
  </si>
  <si>
    <t>FONPET PAGO PENSIONADOS</t>
  </si>
  <si>
    <t>1.2.10.02.57</t>
  </si>
  <si>
    <t>ESTAMPILLA ADULTO  MAYOR DEPARTAMENTAL</t>
  </si>
  <si>
    <t>1.2.10.02.58</t>
  </si>
  <si>
    <t>FONDO GESTION DEL RIESGO</t>
  </si>
  <si>
    <t>1.2.10.02.59</t>
  </si>
  <si>
    <t>Recursos alimentacion escolar men Ley 1450 vigencia anterior</t>
  </si>
  <si>
    <t>1.3.3.5.03</t>
  </si>
  <si>
    <t>1.2.10.02.60</t>
  </si>
  <si>
    <t>CONVENIO 333/2021</t>
  </si>
  <si>
    <t>1.2.10.02.61</t>
  </si>
  <si>
    <t>PRESUPUESTOS PARTICIPATIVOS DE EDUCACION</t>
  </si>
  <si>
    <t>1.2.10.02.62</t>
  </si>
  <si>
    <t>Impuesto transporte de oleoductos y gasoductos</t>
  </si>
  <si>
    <t>RB IMPUESTO DE OLEODUCTOS Y GASODUCTOS</t>
  </si>
  <si>
    <t>1.3.3.3.17</t>
  </si>
  <si>
    <t>1.2.10.02.64</t>
  </si>
  <si>
    <t>Reintegro rendimientos financieros recursos coljuegos</t>
  </si>
  <si>
    <t xml:space="preserve">REINTEGROS Y OTROS RECURSOS NO APROPIADOS </t>
  </si>
  <si>
    <t>1.3.1.1.11</t>
  </si>
  <si>
    <t>1.2.10.02.65</t>
  </si>
  <si>
    <t>Recursos del balance coljuegos (otros gastos en salud)</t>
  </si>
  <si>
    <t>1.2.12</t>
  </si>
  <si>
    <t>Retiros FONPET</t>
  </si>
  <si>
    <t>1.2.12.09</t>
  </si>
  <si>
    <t>Para el pago de obligaciones pensionales corrientes</t>
  </si>
  <si>
    <t xml:space="preserve">RETIROS FONPET </t>
  </si>
  <si>
    <t>1.2.13</t>
  </si>
  <si>
    <t>Reintegros y otros recursos no apropiados</t>
  </si>
  <si>
    <t>1.2.13.01</t>
  </si>
  <si>
    <t>Reintegros</t>
  </si>
  <si>
    <t>1.2.13.01.01</t>
  </si>
  <si>
    <t>Reintegros SGP educacion prestacion de servicios  educación</t>
  </si>
  <si>
    <t>1.2.13.01.02</t>
  </si>
  <si>
    <t>Reintegros y aprovechamientos</t>
  </si>
  <si>
    <t>1.2.13.01.03</t>
  </si>
  <si>
    <t>Reintegro convenio 35 y rendimientos financieros</t>
  </si>
  <si>
    <t>1.2.13.02</t>
  </si>
  <si>
    <t>Recursos no apropiados</t>
  </si>
  <si>
    <t>CONTRIBUCION 5%</t>
  </si>
  <si>
    <t>TOTAL RECURSOS DE CAPITAL</t>
  </si>
  <si>
    <t>TOTAL INGRESOS</t>
  </si>
  <si>
    <t>ALFONSO MORA CARREÑO</t>
  </si>
  <si>
    <t>enero</t>
  </si>
  <si>
    <t>Profesional  especializado</t>
  </si>
  <si>
    <t>febrero</t>
  </si>
  <si>
    <t>Secretaría de Hacienda</t>
  </si>
  <si>
    <t>marzo</t>
  </si>
  <si>
    <t>abril</t>
  </si>
  <si>
    <t>mayo</t>
  </si>
  <si>
    <t>junio</t>
  </si>
  <si>
    <t>julio</t>
  </si>
  <si>
    <t>agosto</t>
  </si>
  <si>
    <t>sept</t>
  </si>
  <si>
    <t xml:space="preserve">oct </t>
  </si>
  <si>
    <t>nov</t>
  </si>
  <si>
    <t>dic</t>
  </si>
  <si>
    <t>concejo</t>
  </si>
  <si>
    <t>personeria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</si>
</sst>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  <charset val="1"/>
    </font>
    <font>
      <sz val="11"/>
      <color theme="0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</cellStyleXfs>
  <cellXfs count="22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41" fontId="2" fillId="0" borderId="0" xfId="2" applyFont="1" applyAlignment="1">
      <alignment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43" fontId="8" fillId="0" borderId="0" xfId="1" applyFont="1" applyAlignment="1">
      <alignment vertical="center"/>
    </xf>
    <xf numFmtId="4" fontId="9" fillId="0" borderId="1" xfId="0" applyNumberFormat="1" applyFont="1" applyFill="1" applyBorder="1" applyAlignment="1">
      <alignment vertical="center"/>
    </xf>
    <xf numFmtId="10" fontId="7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4" fontId="11" fillId="3" borderId="4" xfId="0" applyNumberFormat="1" applyFont="1" applyFill="1" applyBorder="1" applyAlignment="1">
      <alignment horizontal="center" vertical="center" wrapText="1"/>
    </xf>
    <xf numFmtId="4" fontId="11" fillId="3" borderId="5" xfId="0" applyNumberFormat="1" applyFont="1" applyFill="1" applyBorder="1" applyAlignment="1">
      <alignment horizontal="center" vertical="center" wrapText="1"/>
    </xf>
    <xf numFmtId="4" fontId="11" fillId="3" borderId="6" xfId="0" applyNumberFormat="1" applyFont="1" applyFill="1" applyBorder="1" applyAlignment="1">
      <alignment horizontal="center" vertical="center" wrapText="1"/>
    </xf>
    <xf numFmtId="10" fontId="11" fillId="3" borderId="7" xfId="4" applyNumberFormat="1" applyFont="1" applyFill="1" applyBorder="1" applyAlignment="1">
      <alignment horizontal="center" vertical="center" wrapText="1"/>
    </xf>
    <xf numFmtId="10" fontId="11" fillId="3" borderId="2" xfId="4" applyNumberFormat="1" applyFont="1" applyFill="1" applyBorder="1" applyAlignment="1">
      <alignment horizontal="center" vertical="center" wrapText="1"/>
    </xf>
    <xf numFmtId="4" fontId="11" fillId="3" borderId="8" xfId="0" applyNumberFormat="1" applyFont="1" applyFill="1" applyBorder="1" applyAlignment="1">
      <alignment horizontal="center" vertical="center" wrapText="1"/>
    </xf>
    <xf numFmtId="4" fontId="11" fillId="3" borderId="9" xfId="0" applyNumberFormat="1" applyFont="1" applyFill="1" applyBorder="1" applyAlignment="1">
      <alignment horizontal="center" vertical="center" wrapText="1"/>
    </xf>
    <xf numFmtId="4" fontId="11" fillId="3" borderId="10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4" fontId="11" fillId="3" borderId="13" xfId="0" applyNumberFormat="1" applyFont="1" applyFill="1" applyBorder="1" applyAlignment="1">
      <alignment horizontal="center" vertical="center" wrapText="1"/>
    </xf>
    <xf numFmtId="43" fontId="11" fillId="3" borderId="14" xfId="1" applyFont="1" applyFill="1" applyBorder="1" applyAlignment="1">
      <alignment horizontal="center" vertical="center"/>
    </xf>
    <xf numFmtId="4" fontId="11" fillId="3" borderId="14" xfId="0" applyNumberFormat="1" applyFont="1" applyFill="1" applyBorder="1" applyAlignment="1">
      <alignment horizontal="center" vertical="center"/>
    </xf>
    <xf numFmtId="10" fontId="11" fillId="3" borderId="15" xfId="4" applyNumberFormat="1" applyFont="1" applyFill="1" applyBorder="1" applyAlignment="1">
      <alignment horizontal="center" vertical="center" wrapText="1"/>
    </xf>
    <xf numFmtId="10" fontId="11" fillId="3" borderId="16" xfId="4" applyNumberFormat="1" applyFont="1" applyFill="1" applyBorder="1" applyAlignment="1">
      <alignment horizontal="center" vertical="center" wrapText="1"/>
    </xf>
    <xf numFmtId="4" fontId="11" fillId="3" borderId="13" xfId="0" applyNumberFormat="1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9" xfId="0" applyFont="1" applyBorder="1" applyAlignment="1">
      <alignment vertical="center" wrapText="1"/>
    </xf>
    <xf numFmtId="4" fontId="13" fillId="0" borderId="19" xfId="0" applyNumberFormat="1" applyFont="1" applyBorder="1" applyAlignment="1">
      <alignment vertical="center"/>
    </xf>
    <xf numFmtId="10" fontId="14" fillId="0" borderId="20" xfId="0" applyNumberFormat="1" applyFont="1" applyBorder="1" applyAlignment="1">
      <alignment vertical="center"/>
    </xf>
    <xf numFmtId="10" fontId="9" fillId="0" borderId="17" xfId="0" applyNumberFormat="1" applyFont="1" applyBorder="1" applyAlignment="1">
      <alignment vertical="center"/>
    </xf>
    <xf numFmtId="4" fontId="9" fillId="0" borderId="21" xfId="0" applyNumberFormat="1" applyFont="1" applyBorder="1" applyAlignment="1">
      <alignment vertical="center"/>
    </xf>
    <xf numFmtId="4" fontId="9" fillId="0" borderId="19" xfId="0" applyNumberFormat="1" applyFont="1" applyBorder="1" applyAlignment="1">
      <alignment vertical="center"/>
    </xf>
    <xf numFmtId="4" fontId="9" fillId="0" borderId="22" xfId="0" applyNumberFormat="1" applyFont="1" applyBorder="1" applyAlignment="1">
      <alignment vertical="center"/>
    </xf>
    <xf numFmtId="4" fontId="9" fillId="0" borderId="23" xfId="0" applyNumberFormat="1" applyFont="1" applyBorder="1" applyAlignment="1">
      <alignment vertical="center"/>
    </xf>
    <xf numFmtId="0" fontId="11" fillId="0" borderId="24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vertical="center"/>
    </xf>
    <xf numFmtId="10" fontId="9" fillId="0" borderId="24" xfId="0" applyNumberFormat="1" applyFont="1" applyBorder="1" applyAlignment="1">
      <alignment vertical="center"/>
    </xf>
    <xf numFmtId="4" fontId="9" fillId="0" borderId="26" xfId="0" applyNumberFormat="1" applyFont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4" fontId="9" fillId="0" borderId="27" xfId="0" applyNumberFormat="1" applyFont="1" applyBorder="1" applyAlignment="1">
      <alignment vertical="center"/>
    </xf>
    <xf numFmtId="4" fontId="9" fillId="0" borderId="28" xfId="0" applyNumberFormat="1" applyFont="1" applyBorder="1" applyAlignment="1">
      <alignment vertical="center"/>
    </xf>
    <xf numFmtId="10" fontId="14" fillId="0" borderId="24" xfId="0" applyNumberFormat="1" applyFont="1" applyBorder="1" applyAlignment="1">
      <alignment vertical="center"/>
    </xf>
    <xf numFmtId="4" fontId="14" fillId="0" borderId="26" xfId="0" applyNumberFormat="1" applyFont="1" applyBorder="1" applyAlignment="1">
      <alignment vertical="center"/>
    </xf>
    <xf numFmtId="4" fontId="14" fillId="0" borderId="1" xfId="0" applyNumberFormat="1" applyFont="1" applyBorder="1" applyAlignment="1">
      <alignment vertical="center"/>
    </xf>
    <xf numFmtId="4" fontId="14" fillId="0" borderId="27" xfId="0" applyNumberFormat="1" applyFont="1" applyBorder="1" applyAlignment="1">
      <alignment vertical="center"/>
    </xf>
    <xf numFmtId="4" fontId="14" fillId="0" borderId="28" xfId="0" applyNumberFormat="1" applyFont="1" applyBorder="1" applyAlignment="1">
      <alignment vertical="center"/>
    </xf>
    <xf numFmtId="0" fontId="15" fillId="0" borderId="25" xfId="0" applyFont="1" applyBorder="1" applyAlignment="1">
      <alignment horizontal="left" vertical="center"/>
    </xf>
    <xf numFmtId="0" fontId="15" fillId="0" borderId="1" xfId="0" applyFont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4" fontId="15" fillId="0" borderId="1" xfId="0" applyNumberFormat="1" applyFont="1" applyBorder="1" applyAlignment="1">
      <alignment vertical="center"/>
    </xf>
    <xf numFmtId="43" fontId="9" fillId="0" borderId="1" xfId="1" applyFont="1" applyBorder="1" applyAlignment="1">
      <alignment vertical="center"/>
    </xf>
    <xf numFmtId="10" fontId="9" fillId="0" borderId="20" xfId="0" applyNumberFormat="1" applyFont="1" applyBorder="1" applyAlignment="1">
      <alignment vertical="center"/>
    </xf>
    <xf numFmtId="164" fontId="14" fillId="0" borderId="24" xfId="2" applyNumberFormat="1" applyFont="1" applyBorder="1" applyAlignment="1">
      <alignment vertical="center"/>
    </xf>
    <xf numFmtId="0" fontId="16" fillId="0" borderId="24" xfId="0" applyFont="1" applyBorder="1" applyAlignment="1">
      <alignment horizontal="left" vertical="center"/>
    </xf>
    <xf numFmtId="0" fontId="0" fillId="4" borderId="29" xfId="0" applyFill="1" applyBorder="1" applyAlignment="1">
      <alignment horizontal="left" vertical="center" wrapText="1"/>
    </xf>
    <xf numFmtId="164" fontId="15" fillId="0" borderId="24" xfId="2" applyNumberFormat="1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164" fontId="9" fillId="0" borderId="0" xfId="2" applyNumberFormat="1" applyFont="1" applyFill="1" applyAlignment="1">
      <alignment vertical="center"/>
    </xf>
    <xf numFmtId="10" fontId="15" fillId="0" borderId="24" xfId="3" applyNumberFormat="1" applyFont="1" applyFill="1" applyBorder="1" applyAlignment="1">
      <alignment vertical="center"/>
    </xf>
    <xf numFmtId="10" fontId="13" fillId="0" borderId="24" xfId="3" applyNumberFormat="1" applyFont="1" applyFill="1" applyBorder="1" applyAlignment="1">
      <alignment vertical="center"/>
    </xf>
    <xf numFmtId="164" fontId="2" fillId="0" borderId="0" xfId="2" applyNumberFormat="1" applyFont="1" applyFill="1" applyAlignment="1">
      <alignment vertical="center"/>
    </xf>
    <xf numFmtId="43" fontId="9" fillId="0" borderId="1" xfId="5" applyFont="1" applyFill="1" applyBorder="1" applyAlignment="1">
      <alignment vertical="center"/>
    </xf>
    <xf numFmtId="4" fontId="17" fillId="0" borderId="0" xfId="0" applyNumberFormat="1" applyFont="1" applyAlignment="1">
      <alignment horizontal="right" vertical="center"/>
    </xf>
    <xf numFmtId="41" fontId="10" fillId="0" borderId="0" xfId="2" applyFont="1" applyFill="1" applyAlignment="1">
      <alignment vertical="center"/>
    </xf>
    <xf numFmtId="43" fontId="10" fillId="0" borderId="0" xfId="0" applyNumberFormat="1" applyFont="1" applyAlignment="1">
      <alignment vertical="center"/>
    </xf>
    <xf numFmtId="0" fontId="18" fillId="0" borderId="30" xfId="0" applyFont="1" applyBorder="1" applyAlignment="1">
      <alignment horizontal="right" vertical="center" wrapText="1"/>
    </xf>
    <xf numFmtId="41" fontId="2" fillId="0" borderId="0" xfId="2" applyFont="1" applyFill="1" applyAlignment="1">
      <alignment vertical="center"/>
    </xf>
    <xf numFmtId="0" fontId="19" fillId="0" borderId="31" xfId="0" applyFont="1" applyBorder="1" applyAlignment="1">
      <alignment horizontal="right" vertical="center" wrapText="1"/>
    </xf>
    <xf numFmtId="0" fontId="18" fillId="0" borderId="31" xfId="0" applyFont="1" applyBorder="1" applyAlignment="1">
      <alignment horizontal="right" vertical="center" wrapText="1"/>
    </xf>
    <xf numFmtId="43" fontId="13" fillId="0" borderId="24" xfId="3" applyNumberFormat="1" applyFont="1" applyFill="1" applyBorder="1" applyAlignment="1">
      <alignment vertical="center"/>
    </xf>
    <xf numFmtId="2" fontId="9" fillId="0" borderId="1" xfId="1" applyNumberFormat="1" applyFont="1" applyBorder="1" applyAlignment="1">
      <alignment vertical="center"/>
    </xf>
    <xf numFmtId="43" fontId="9" fillId="0" borderId="1" xfId="6" applyFont="1" applyFill="1" applyBorder="1" applyAlignment="1">
      <alignment vertical="center"/>
    </xf>
    <xf numFmtId="10" fontId="15" fillId="0" borderId="24" xfId="3" applyNumberFormat="1" applyFont="1" applyFill="1" applyBorder="1" applyAlignment="1"/>
    <xf numFmtId="4" fontId="9" fillId="0" borderId="1" xfId="0" applyNumberFormat="1" applyFont="1" applyBorder="1"/>
    <xf numFmtId="0" fontId="0" fillId="0" borderId="29" xfId="0" applyBorder="1" applyAlignment="1">
      <alignment horizontal="left" vertical="center" wrapText="1"/>
    </xf>
    <xf numFmtId="164" fontId="9" fillId="0" borderId="1" xfId="7" applyNumberFormat="1" applyFont="1" applyFill="1" applyBorder="1" applyAlignment="1">
      <alignment vertical="center"/>
    </xf>
    <xf numFmtId="0" fontId="15" fillId="0" borderId="32" xfId="0" applyFont="1" applyBorder="1" applyAlignment="1">
      <alignment horizontal="left" vertical="center"/>
    </xf>
    <xf numFmtId="0" fontId="15" fillId="0" borderId="33" xfId="0" applyFont="1" applyBorder="1" applyAlignment="1">
      <alignment vertical="center" wrapText="1"/>
    </xf>
    <xf numFmtId="4" fontId="15" fillId="0" borderId="33" xfId="0" applyNumberFormat="1" applyFont="1" applyBorder="1" applyAlignment="1">
      <alignment vertical="center"/>
    </xf>
    <xf numFmtId="164" fontId="9" fillId="0" borderId="1" xfId="2" applyNumberFormat="1" applyFont="1" applyFill="1" applyBorder="1" applyAlignment="1">
      <alignment vertical="center"/>
    </xf>
    <xf numFmtId="10" fontId="15" fillId="0" borderId="34" xfId="3" applyNumberFormat="1" applyFont="1" applyFill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/>
    </xf>
    <xf numFmtId="10" fontId="15" fillId="0" borderId="20" xfId="3" applyNumberFormat="1" applyFont="1" applyFill="1" applyBorder="1" applyAlignment="1">
      <alignment vertical="center"/>
    </xf>
    <xf numFmtId="10" fontId="15" fillId="0" borderId="35" xfId="3" applyNumberFormat="1" applyFont="1" applyFill="1" applyBorder="1" applyAlignment="1">
      <alignment vertical="center"/>
    </xf>
    <xf numFmtId="164" fontId="9" fillId="0" borderId="1" xfId="2" applyNumberFormat="1" applyFont="1" applyBorder="1" applyAlignment="1">
      <alignment vertical="center"/>
    </xf>
    <xf numFmtId="43" fontId="9" fillId="0" borderId="1" xfId="8" applyFont="1" applyFill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5" fillId="0" borderId="36" xfId="0" applyFont="1" applyBorder="1" applyAlignment="1">
      <alignment horizontal="left" vertical="center"/>
    </xf>
    <xf numFmtId="0" fontId="15" fillId="0" borderId="0" xfId="0" applyFont="1" applyAlignment="1">
      <alignment vertical="center" wrapText="1"/>
    </xf>
    <xf numFmtId="4" fontId="9" fillId="0" borderId="0" xfId="0" applyNumberFormat="1" applyFont="1" applyAlignment="1">
      <alignment vertical="center"/>
    </xf>
    <xf numFmtId="43" fontId="9" fillId="0" borderId="0" xfId="1" applyFont="1" applyFill="1" applyBorder="1" applyAlignment="1">
      <alignment vertical="center"/>
    </xf>
    <xf numFmtId="10" fontId="15" fillId="0" borderId="37" xfId="3" applyNumberFormat="1" applyFont="1" applyFill="1" applyBorder="1" applyAlignment="1">
      <alignment vertical="center"/>
    </xf>
    <xf numFmtId="10" fontId="15" fillId="0" borderId="0" xfId="3" applyNumberFormat="1" applyFont="1" applyFill="1" applyBorder="1" applyAlignment="1">
      <alignment vertical="center"/>
    </xf>
    <xf numFmtId="0" fontId="16" fillId="2" borderId="38" xfId="0" applyFont="1" applyFill="1" applyBorder="1" applyAlignment="1">
      <alignment horizontal="left" vertical="center"/>
    </xf>
    <xf numFmtId="0" fontId="15" fillId="3" borderId="39" xfId="0" applyFont="1" applyFill="1" applyBorder="1" applyAlignment="1">
      <alignment horizontal="left" vertical="center"/>
    </xf>
    <xf numFmtId="0" fontId="13" fillId="3" borderId="40" xfId="0" applyFont="1" applyFill="1" applyBorder="1" applyAlignment="1">
      <alignment vertical="center" wrapText="1"/>
    </xf>
    <xf numFmtId="4" fontId="13" fillId="3" borderId="40" xfId="0" applyNumberFormat="1" applyFont="1" applyFill="1" applyBorder="1" applyAlignment="1">
      <alignment vertical="center"/>
    </xf>
    <xf numFmtId="9" fontId="13" fillId="3" borderId="41" xfId="3" applyFont="1" applyFill="1" applyBorder="1" applyAlignment="1">
      <alignment vertical="center"/>
    </xf>
    <xf numFmtId="4" fontId="13" fillId="3" borderId="42" xfId="0" applyNumberFormat="1" applyFont="1" applyFill="1" applyBorder="1" applyAlignment="1">
      <alignment vertical="center"/>
    </xf>
    <xf numFmtId="0" fontId="16" fillId="0" borderId="43" xfId="0" applyFont="1" applyBorder="1" applyAlignment="1">
      <alignment horizontal="left" vertical="center"/>
    </xf>
    <xf numFmtId="0" fontId="15" fillId="0" borderId="44" xfId="0" applyFont="1" applyBorder="1" applyAlignment="1">
      <alignment horizontal="left" vertical="center"/>
    </xf>
    <xf numFmtId="0" fontId="13" fillId="0" borderId="45" xfId="0" applyFont="1" applyBorder="1" applyAlignment="1">
      <alignment vertical="center" wrapText="1"/>
    </xf>
    <xf numFmtId="4" fontId="13" fillId="0" borderId="45" xfId="0" applyNumberFormat="1" applyFont="1" applyBorder="1" applyAlignment="1">
      <alignment vertical="center"/>
    </xf>
    <xf numFmtId="4" fontId="9" fillId="0" borderId="45" xfId="0" applyNumberFormat="1" applyFont="1" applyBorder="1" applyAlignment="1">
      <alignment vertical="center"/>
    </xf>
    <xf numFmtId="43" fontId="9" fillId="0" borderId="45" xfId="1" applyFont="1" applyBorder="1" applyAlignment="1">
      <alignment vertical="center"/>
    </xf>
    <xf numFmtId="10" fontId="9" fillId="0" borderId="46" xfId="0" applyNumberFormat="1" applyFont="1" applyBorder="1" applyAlignment="1">
      <alignment vertical="center"/>
    </xf>
    <xf numFmtId="10" fontId="9" fillId="0" borderId="43" xfId="0" applyNumberFormat="1" applyFont="1" applyBorder="1" applyAlignment="1">
      <alignment vertical="center"/>
    </xf>
    <xf numFmtId="4" fontId="9" fillId="0" borderId="47" xfId="0" applyNumberFormat="1" applyFont="1" applyBorder="1" applyAlignment="1">
      <alignment vertical="center"/>
    </xf>
    <xf numFmtId="4" fontId="9" fillId="0" borderId="48" xfId="0" applyNumberFormat="1" applyFont="1" applyBorder="1" applyAlignment="1">
      <alignment vertical="center"/>
    </xf>
    <xf numFmtId="4" fontId="9" fillId="0" borderId="49" xfId="0" applyNumberFormat="1" applyFont="1" applyBorder="1" applyAlignment="1">
      <alignment vertical="center"/>
    </xf>
    <xf numFmtId="0" fontId="7" fillId="0" borderId="27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4" fontId="20" fillId="0" borderId="26" xfId="0" applyNumberFormat="1" applyFont="1" applyBorder="1" applyAlignment="1">
      <alignment vertical="center"/>
    </xf>
    <xf numFmtId="0" fontId="2" fillId="6" borderId="0" xfId="0" applyFont="1" applyFill="1" applyAlignment="1">
      <alignment vertical="center"/>
    </xf>
    <xf numFmtId="0" fontId="20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vertical="center"/>
    </xf>
    <xf numFmtId="0" fontId="21" fillId="0" borderId="24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2" fontId="14" fillId="0" borderId="1" xfId="1" applyNumberFormat="1" applyFont="1" applyBorder="1" applyAlignment="1">
      <alignment vertical="center"/>
    </xf>
    <xf numFmtId="164" fontId="14" fillId="0" borderId="1" xfId="2" applyNumberFormat="1" applyFont="1" applyBorder="1" applyAlignment="1">
      <alignment vertical="center"/>
    </xf>
    <xf numFmtId="43" fontId="14" fillId="0" borderId="1" xfId="1" applyFont="1" applyBorder="1" applyAlignment="1">
      <alignment vertical="center"/>
    </xf>
    <xf numFmtId="2" fontId="9" fillId="0" borderId="1" xfId="2" applyNumberFormat="1" applyFont="1" applyFill="1" applyBorder="1" applyAlignment="1">
      <alignment vertical="center"/>
    </xf>
    <xf numFmtId="0" fontId="7" fillId="6" borderId="24" xfId="0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vertical="center"/>
    </xf>
    <xf numFmtId="43" fontId="9" fillId="0" borderId="1" xfId="1" applyFont="1" applyFill="1" applyBorder="1" applyAlignment="1">
      <alignment vertical="center"/>
    </xf>
    <xf numFmtId="41" fontId="0" fillId="2" borderId="0" xfId="2" applyFont="1" applyFill="1"/>
    <xf numFmtId="0" fontId="14" fillId="0" borderId="0" xfId="0" applyFont="1" applyAlignment="1">
      <alignment vertical="center" wrapText="1"/>
    </xf>
    <xf numFmtId="164" fontId="15" fillId="0" borderId="1" xfId="2" applyNumberFormat="1" applyFont="1" applyFill="1" applyBorder="1" applyAlignment="1">
      <alignment vertical="center"/>
    </xf>
    <xf numFmtId="4" fontId="9" fillId="0" borderId="35" xfId="0" applyNumberFormat="1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4" fontId="14" fillId="0" borderId="1" xfId="0" applyNumberFormat="1" applyFont="1" applyFill="1" applyBorder="1" applyAlignment="1">
      <alignment vertical="center"/>
    </xf>
    <xf numFmtId="10" fontId="14" fillId="0" borderId="27" xfId="0" applyNumberFormat="1" applyFont="1" applyBorder="1" applyAlignment="1">
      <alignment vertical="center"/>
    </xf>
    <xf numFmtId="10" fontId="9" fillId="0" borderId="1" xfId="0" applyNumberFormat="1" applyFont="1" applyBorder="1" applyAlignment="1">
      <alignment vertical="center"/>
    </xf>
    <xf numFmtId="0" fontId="13" fillId="0" borderId="35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7" fillId="0" borderId="50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25" xfId="0" applyFont="1" applyBorder="1" applyAlignment="1">
      <alignment vertical="center"/>
    </xf>
    <xf numFmtId="0" fontId="15" fillId="4" borderId="35" xfId="0" applyFont="1" applyFill="1" applyBorder="1" applyAlignment="1">
      <alignment vertical="center" wrapText="1"/>
    </xf>
    <xf numFmtId="10" fontId="9" fillId="0" borderId="0" xfId="0" applyNumberFormat="1" applyFont="1" applyAlignment="1">
      <alignment vertical="center"/>
    </xf>
    <xf numFmtId="0" fontId="16" fillId="2" borderId="51" xfId="0" applyFont="1" applyFill="1" applyBorder="1" applyAlignment="1">
      <alignment horizontal="left" vertical="center"/>
    </xf>
    <xf numFmtId="0" fontId="15" fillId="3" borderId="52" xfId="0" applyFont="1" applyFill="1" applyBorder="1" applyAlignment="1">
      <alignment horizontal="left" vertical="center"/>
    </xf>
    <xf numFmtId="0" fontId="13" fillId="3" borderId="53" xfId="0" applyFont="1" applyFill="1" applyBorder="1" applyAlignment="1">
      <alignment vertical="center" wrapText="1"/>
    </xf>
    <xf numFmtId="4" fontId="13" fillId="3" borderId="53" xfId="0" applyNumberFormat="1" applyFont="1" applyFill="1" applyBorder="1" applyAlignment="1">
      <alignment vertical="center"/>
    </xf>
    <xf numFmtId="10" fontId="13" fillId="3" borderId="54" xfId="3" applyNumberFormat="1" applyFont="1" applyFill="1" applyBorder="1" applyAlignment="1">
      <alignment vertical="center"/>
    </xf>
    <xf numFmtId="10" fontId="13" fillId="3" borderId="6" xfId="3" applyNumberFormat="1" applyFont="1" applyFill="1" applyBorder="1" applyAlignment="1">
      <alignment vertical="center"/>
    </xf>
    <xf numFmtId="0" fontId="16" fillId="2" borderId="55" xfId="0" applyFont="1" applyFill="1" applyBorder="1" applyAlignment="1">
      <alignment horizontal="left" vertical="center"/>
    </xf>
    <xf numFmtId="0" fontId="15" fillId="3" borderId="56" xfId="0" applyFont="1" applyFill="1" applyBorder="1" applyAlignment="1">
      <alignment horizontal="left" vertical="center"/>
    </xf>
    <xf numFmtId="0" fontId="13" fillId="3" borderId="57" xfId="0" applyFont="1" applyFill="1" applyBorder="1" applyAlignment="1">
      <alignment vertical="center" wrapText="1"/>
    </xf>
    <xf numFmtId="4" fontId="13" fillId="3" borderId="57" xfId="0" applyNumberFormat="1" applyFont="1" applyFill="1" applyBorder="1" applyAlignment="1">
      <alignment vertical="center"/>
    </xf>
    <xf numFmtId="10" fontId="13" fillId="3" borderId="58" xfId="3" applyNumberFormat="1" applyFont="1" applyFill="1" applyBorder="1" applyAlignment="1">
      <alignment vertical="center"/>
    </xf>
    <xf numFmtId="10" fontId="13" fillId="3" borderId="59" xfId="3" applyNumberFormat="1" applyFont="1" applyFill="1" applyBorder="1" applyAlignment="1">
      <alignment vertical="center"/>
    </xf>
    <xf numFmtId="4" fontId="13" fillId="3" borderId="58" xfId="0" applyNumberFormat="1" applyFont="1" applyFill="1" applyBorder="1" applyAlignment="1">
      <alignment vertical="center"/>
    </xf>
    <xf numFmtId="0" fontId="13" fillId="0" borderId="25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left" vertical="center" wrapText="1"/>
    </xf>
    <xf numFmtId="0" fontId="13" fillId="0" borderId="25" xfId="9" applyFont="1" applyBorder="1" applyAlignment="1">
      <alignment vertical="center" wrapText="1"/>
    </xf>
    <xf numFmtId="4" fontId="15" fillId="0" borderId="1" xfId="0" applyNumberFormat="1" applyFont="1" applyFill="1" applyBorder="1" applyAlignment="1">
      <alignment vertical="center"/>
    </xf>
    <xf numFmtId="4" fontId="9" fillId="0" borderId="27" xfId="0" applyNumberFormat="1" applyFont="1" applyFill="1" applyBorder="1" applyAlignment="1">
      <alignment vertical="center"/>
    </xf>
    <xf numFmtId="164" fontId="9" fillId="0" borderId="0" xfId="2" applyNumberFormat="1" applyFont="1" applyFill="1" applyBorder="1" applyAlignment="1">
      <alignment vertical="center"/>
    </xf>
    <xf numFmtId="2" fontId="9" fillId="0" borderId="0" xfId="0" applyNumberFormat="1" applyFont="1" applyAlignment="1">
      <alignment vertical="center"/>
    </xf>
    <xf numFmtId="0" fontId="15" fillId="3" borderId="56" xfId="0" applyFont="1" applyFill="1" applyBorder="1" applyAlignment="1">
      <alignment horizontal="left" vertical="center" wrapText="1"/>
    </xf>
    <xf numFmtId="0" fontId="13" fillId="3" borderId="59" xfId="0" applyFont="1" applyFill="1" applyBorder="1" applyAlignment="1">
      <alignment horizontal="left" vertical="center" wrapText="1"/>
    </xf>
    <xf numFmtId="164" fontId="13" fillId="3" borderId="59" xfId="2" applyNumberFormat="1" applyFont="1" applyFill="1" applyBorder="1" applyAlignment="1">
      <alignment horizontal="left" vertical="center" wrapText="1"/>
    </xf>
    <xf numFmtId="2" fontId="13" fillId="3" borderId="59" xfId="2" applyNumberFormat="1" applyFont="1" applyFill="1" applyBorder="1" applyAlignment="1">
      <alignment horizontal="right" vertical="center" wrapText="1"/>
    </xf>
    <xf numFmtId="10" fontId="13" fillId="3" borderId="59" xfId="3" applyNumberFormat="1" applyFont="1" applyFill="1" applyBorder="1" applyAlignment="1">
      <alignment horizontal="right" vertical="center" wrapText="1"/>
    </xf>
    <xf numFmtId="0" fontId="16" fillId="2" borderId="56" xfId="0" applyFont="1" applyFill="1" applyBorder="1" applyAlignment="1">
      <alignment horizontal="left" vertical="center" wrapText="1"/>
    </xf>
    <xf numFmtId="0" fontId="15" fillId="3" borderId="60" xfId="0" applyFont="1" applyFill="1" applyBorder="1" applyAlignment="1">
      <alignment horizontal="left" vertical="center" wrapText="1"/>
    </xf>
    <xf numFmtId="0" fontId="13" fillId="3" borderId="61" xfId="0" applyFont="1" applyFill="1" applyBorder="1" applyAlignment="1">
      <alignment vertical="center" wrapText="1"/>
    </xf>
    <xf numFmtId="4" fontId="13" fillId="3" borderId="61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43" fontId="9" fillId="0" borderId="0" xfId="1" applyFont="1" applyAlignment="1">
      <alignment vertical="center"/>
    </xf>
    <xf numFmtId="43" fontId="9" fillId="0" borderId="0" xfId="1" applyFont="1" applyFill="1" applyAlignment="1">
      <alignment vertical="center"/>
    </xf>
    <xf numFmtId="43" fontId="9" fillId="0" borderId="0" xfId="0" applyNumberFormat="1" applyFont="1" applyAlignment="1">
      <alignment vertical="center"/>
    </xf>
    <xf numFmtId="43" fontId="11" fillId="0" borderId="0" xfId="1" applyFont="1" applyFill="1" applyBorder="1" applyAlignment="1" applyProtection="1"/>
    <xf numFmtId="10" fontId="9" fillId="0" borderId="0" xfId="3" applyNumberFormat="1" applyFont="1" applyAlignment="1">
      <alignment vertical="center"/>
    </xf>
    <xf numFmtId="0" fontId="2" fillId="0" borderId="62" xfId="0" applyFont="1" applyBorder="1" applyAlignment="1">
      <alignment vertical="center" wrapText="1"/>
    </xf>
    <xf numFmtId="43" fontId="7" fillId="0" borderId="0" xfId="1" applyFont="1" applyAlignment="1">
      <alignment vertical="center"/>
    </xf>
    <xf numFmtId="164" fontId="7" fillId="0" borderId="0" xfId="2" applyNumberFormat="1" applyFont="1" applyAlignment="1">
      <alignment vertical="center"/>
    </xf>
    <xf numFmtId="10" fontId="7" fillId="0" borderId="0" xfId="3" applyNumberFormat="1" applyFont="1" applyAlignment="1">
      <alignment vertical="center"/>
    </xf>
    <xf numFmtId="0" fontId="25" fillId="0" borderId="0" xfId="0" applyFont="1" applyAlignment="1">
      <alignment vertical="center" wrapText="1"/>
    </xf>
    <xf numFmtId="43" fontId="7" fillId="0" borderId="0" xfId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10" fontId="7" fillId="0" borderId="0" xfId="0" applyNumberFormat="1" applyFont="1" applyFill="1" applyAlignment="1">
      <alignment vertical="center"/>
    </xf>
    <xf numFmtId="43" fontId="2" fillId="0" borderId="0" xfId="1" applyFont="1" applyFill="1" applyAlignment="1">
      <alignment vertical="center"/>
    </xf>
    <xf numFmtId="0" fontId="21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4" fontId="21" fillId="0" borderId="0" xfId="0" applyNumberFormat="1" applyFont="1" applyAlignment="1">
      <alignment vertical="center"/>
    </xf>
    <xf numFmtId="43" fontId="26" fillId="0" borderId="0" xfId="1" applyFont="1" applyAlignment="1">
      <alignment vertical="center"/>
    </xf>
    <xf numFmtId="4" fontId="7" fillId="6" borderId="0" xfId="0" applyNumberFormat="1" applyFont="1" applyFill="1" applyAlignment="1">
      <alignment vertical="center"/>
    </xf>
    <xf numFmtId="9" fontId="7" fillId="0" borderId="0" xfId="3" applyFont="1" applyAlignment="1">
      <alignment vertical="center"/>
    </xf>
    <xf numFmtId="43" fontId="2" fillId="0" borderId="0" xfId="1" applyFont="1" applyAlignment="1">
      <alignment vertical="center"/>
    </xf>
    <xf numFmtId="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4" fontId="0" fillId="0" borderId="0" xfId="0" applyNumberFormat="1"/>
    <xf numFmtId="9" fontId="7" fillId="0" borderId="0" xfId="1" applyNumberFormat="1" applyFont="1" applyAlignment="1">
      <alignment vertical="center"/>
    </xf>
  </cellXfs>
  <cellStyles count="10">
    <cellStyle name="Millares" xfId="1" builtinId="3"/>
    <cellStyle name="Millares [0]" xfId="2" builtinId="6"/>
    <cellStyle name="Millares [0] 2" xfId="7" xr:uid="{0D264B6B-0AEC-423D-B11E-36E44FE23D72}"/>
    <cellStyle name="Millares 2" xfId="5" xr:uid="{6D552B3E-2C18-4950-83C5-CE1982D5077F}"/>
    <cellStyle name="Millares 4" xfId="6" xr:uid="{F012350B-EFCD-4422-8BCA-E375AA8375E7}"/>
    <cellStyle name="Millares 5" xfId="8" xr:uid="{D06B18A2-3B2B-4429-8F8B-8E3715104A2D}"/>
    <cellStyle name="Normal" xfId="0" builtinId="0"/>
    <cellStyle name="Normal 5" xfId="9" xr:uid="{FF99C03C-7034-4AEA-AE29-9056E320F10A}"/>
    <cellStyle name="Porcentaje" xfId="3" builtinId="5"/>
    <cellStyle name="Porcentual 2" xfId="4" xr:uid="{A8C506AF-4BCC-4E8A-9BBA-15C0BCF50F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DE%20INGRESOS%20GENERAL%202024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yalam/Desktop/EJECUCION%20DE%20INGRESOS%20GENERAL%202024%20alexand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 "/>
      <sheetName val="JUNIO"/>
      <sheetName val="JULIO"/>
      <sheetName val="AGOSTO"/>
      <sheetName val="SEPTIEMBRE "/>
      <sheetName val="OCTUBRE 2024"/>
    </sheetNames>
    <sheetDataSet>
      <sheetData sheetId="0"/>
      <sheetData sheetId="1"/>
      <sheetData sheetId="2"/>
      <sheetData sheetId="3"/>
      <sheetData sheetId="4"/>
      <sheetData sheetId="5"/>
      <sheetData sheetId="6">
        <row r="39">
          <cell r="O39">
            <v>0</v>
          </cell>
        </row>
      </sheetData>
      <sheetData sheetId="7">
        <row r="185">
          <cell r="O185">
            <v>1111808240.5799999</v>
          </cell>
        </row>
        <row r="186">
          <cell r="O186">
            <v>3438527773.8800001</v>
          </cell>
        </row>
        <row r="189">
          <cell r="O189">
            <v>1722902853.97</v>
          </cell>
        </row>
        <row r="190">
          <cell r="O190">
            <v>950779343</v>
          </cell>
        </row>
        <row r="191">
          <cell r="O191">
            <v>439632568.81</v>
          </cell>
        </row>
        <row r="192">
          <cell r="O192">
            <v>60183658.539999999</v>
          </cell>
        </row>
        <row r="193">
          <cell r="O193">
            <v>266733201.66</v>
          </cell>
        </row>
        <row r="194">
          <cell r="O194">
            <v>4290628564.1900001</v>
          </cell>
        </row>
        <row r="195">
          <cell r="O195">
            <v>1119998360.9000001</v>
          </cell>
        </row>
        <row r="196">
          <cell r="O196">
            <v>131350892823.97</v>
          </cell>
        </row>
        <row r="197">
          <cell r="O197">
            <v>2996549145.5700002</v>
          </cell>
        </row>
        <row r="209">
          <cell r="O209">
            <v>13615050831.24</v>
          </cell>
        </row>
        <row r="220">
          <cell r="O220">
            <v>72427125.489999995</v>
          </cell>
        </row>
      </sheetData>
      <sheetData sheetId="8">
        <row r="12">
          <cell r="O12">
            <v>51466904463.25</v>
          </cell>
        </row>
        <row r="13">
          <cell r="O13">
            <v>287727568</v>
          </cell>
        </row>
        <row r="16">
          <cell r="O16">
            <v>191983496588</v>
          </cell>
        </row>
        <row r="17">
          <cell r="O17">
            <v>13330249241</v>
          </cell>
        </row>
        <row r="19">
          <cell r="O19">
            <v>441055724</v>
          </cell>
        </row>
        <row r="20">
          <cell r="O20">
            <v>157372130</v>
          </cell>
        </row>
        <row r="22">
          <cell r="O22">
            <v>27950568000</v>
          </cell>
        </row>
        <row r="25">
          <cell r="O25">
            <v>76479879011.630005</v>
          </cell>
        </row>
        <row r="26">
          <cell r="O26">
            <v>1813455883</v>
          </cell>
        </row>
        <row r="28">
          <cell r="O28">
            <v>2478784313</v>
          </cell>
        </row>
        <row r="29">
          <cell r="O29">
            <v>412163391</v>
          </cell>
        </row>
        <row r="31">
          <cell r="O31">
            <v>105997654793</v>
          </cell>
        </row>
        <row r="32">
          <cell r="O32">
            <v>1228323244</v>
          </cell>
        </row>
        <row r="34">
          <cell r="O34">
            <v>23408296274</v>
          </cell>
        </row>
        <row r="35">
          <cell r="O35">
            <v>466647355</v>
          </cell>
        </row>
        <row r="36">
          <cell r="O36">
            <v>66802076</v>
          </cell>
        </row>
        <row r="37">
          <cell r="O37">
            <v>319635690</v>
          </cell>
        </row>
        <row r="38">
          <cell r="O38">
            <v>1136430925</v>
          </cell>
        </row>
        <row r="41">
          <cell r="O41">
            <v>55971585791.690002</v>
          </cell>
        </row>
        <row r="42">
          <cell r="O42">
            <v>1123610014</v>
          </cell>
        </row>
        <row r="43">
          <cell r="O43">
            <v>19160672150.259998</v>
          </cell>
        </row>
        <row r="44">
          <cell r="O44">
            <v>22024993</v>
          </cell>
        </row>
        <row r="45">
          <cell r="O45">
            <v>32566800</v>
          </cell>
        </row>
        <row r="47">
          <cell r="O47">
            <v>142764247</v>
          </cell>
        </row>
        <row r="50">
          <cell r="O50">
            <v>9317669919</v>
          </cell>
        </row>
        <row r="51">
          <cell r="O51">
            <v>2027970135.1500001</v>
          </cell>
        </row>
        <row r="52">
          <cell r="O52">
            <v>8577315987</v>
          </cell>
        </row>
        <row r="59">
          <cell r="O59">
            <v>1268351510.02</v>
          </cell>
        </row>
        <row r="61">
          <cell r="O61">
            <v>1247836392</v>
          </cell>
        </row>
        <row r="62">
          <cell r="O62">
            <v>10326793262</v>
          </cell>
        </row>
        <row r="64">
          <cell r="O64">
            <v>6957090</v>
          </cell>
        </row>
        <row r="65">
          <cell r="O65">
            <v>118940800</v>
          </cell>
        </row>
        <row r="67">
          <cell r="O67">
            <v>138080000</v>
          </cell>
        </row>
        <row r="69">
          <cell r="O69">
            <v>674785031</v>
          </cell>
        </row>
        <row r="70">
          <cell r="O70">
            <v>572078838</v>
          </cell>
        </row>
        <row r="71">
          <cell r="O71">
            <v>235950000</v>
          </cell>
        </row>
        <row r="74">
          <cell r="O74">
            <v>1513078723</v>
          </cell>
        </row>
        <row r="75">
          <cell r="O75">
            <v>40128009</v>
          </cell>
        </row>
        <row r="76">
          <cell r="O76">
            <v>0</v>
          </cell>
        </row>
        <row r="79">
          <cell r="O79">
            <v>0</v>
          </cell>
        </row>
        <row r="80">
          <cell r="O80">
            <v>104612635</v>
          </cell>
        </row>
        <row r="81">
          <cell r="O81">
            <v>3272296813.96</v>
          </cell>
        </row>
        <row r="83">
          <cell r="O83">
            <v>302412880</v>
          </cell>
        </row>
        <row r="84">
          <cell r="O84">
            <v>64802760</v>
          </cell>
        </row>
        <row r="85">
          <cell r="O85">
            <v>64802760</v>
          </cell>
        </row>
        <row r="86">
          <cell r="O86">
            <v>1128000</v>
          </cell>
        </row>
        <row r="88">
          <cell r="O88">
            <v>8328033013</v>
          </cell>
        </row>
        <row r="89">
          <cell r="O89">
            <v>2172491838.8299999</v>
          </cell>
        </row>
        <row r="90">
          <cell r="O90">
            <v>444000</v>
          </cell>
        </row>
        <row r="91">
          <cell r="O91">
            <v>76458543</v>
          </cell>
        </row>
        <row r="92">
          <cell r="O92">
            <v>218721710.94</v>
          </cell>
        </row>
        <row r="93">
          <cell r="O93">
            <v>2507450897.4000001</v>
          </cell>
        </row>
        <row r="94">
          <cell r="O94">
            <v>59981984</v>
          </cell>
        </row>
        <row r="97">
          <cell r="O97">
            <v>151987455.68000001</v>
          </cell>
        </row>
        <row r="101">
          <cell r="O101">
            <v>247767231495</v>
          </cell>
        </row>
        <row r="103">
          <cell r="O103">
            <v>3752025741</v>
          </cell>
        </row>
        <row r="104">
          <cell r="O104">
            <v>5206824131</v>
          </cell>
        </row>
        <row r="106">
          <cell r="O106">
            <v>104906483674</v>
          </cell>
        </row>
        <row r="107">
          <cell r="O107">
            <v>5161941068</v>
          </cell>
        </row>
        <row r="109">
          <cell r="O109">
            <v>2019235599.8</v>
          </cell>
        </row>
        <row r="110">
          <cell r="O110">
            <v>1514426698.4000001</v>
          </cell>
        </row>
        <row r="111">
          <cell r="O111">
            <v>19182738191.400002</v>
          </cell>
        </row>
        <row r="113">
          <cell r="O113">
            <v>1147074004</v>
          </cell>
        </row>
        <row r="114">
          <cell r="O114">
            <v>9244981805</v>
          </cell>
        </row>
        <row r="117">
          <cell r="O117">
            <v>13083885416.09</v>
          </cell>
        </row>
        <row r="119">
          <cell r="O119">
            <v>217171796.13999999</v>
          </cell>
        </row>
        <row r="122">
          <cell r="O122">
            <v>4699928000</v>
          </cell>
        </row>
        <row r="123">
          <cell r="O123">
            <v>0</v>
          </cell>
        </row>
        <row r="125">
          <cell r="O125">
            <v>22222852373.73</v>
          </cell>
        </row>
        <row r="126">
          <cell r="O126">
            <v>3870418638.8000002</v>
          </cell>
        </row>
        <row r="127">
          <cell r="O127">
            <v>553538718</v>
          </cell>
        </row>
        <row r="128">
          <cell r="O128">
            <v>418951925.36000001</v>
          </cell>
        </row>
        <row r="129">
          <cell r="O129">
            <v>3654385377.8200002</v>
          </cell>
        </row>
        <row r="132">
          <cell r="O132">
            <v>184626589605.01001</v>
          </cell>
        </row>
        <row r="134">
          <cell r="O134">
            <v>246652745.06999999</v>
          </cell>
        </row>
        <row r="138">
          <cell r="O138">
            <v>7970445460.9799995</v>
          </cell>
        </row>
        <row r="139">
          <cell r="O139">
            <v>2664595510</v>
          </cell>
        </row>
        <row r="140">
          <cell r="O140">
            <v>0</v>
          </cell>
        </row>
        <row r="148">
          <cell r="O148">
            <v>4895980487.25</v>
          </cell>
        </row>
        <row r="152">
          <cell r="O152">
            <v>23322066101.560001</v>
          </cell>
        </row>
        <row r="153">
          <cell r="O153">
            <v>1563310004.76</v>
          </cell>
        </row>
        <row r="154">
          <cell r="O154">
            <v>6443211927.3999996</v>
          </cell>
        </row>
        <row r="155">
          <cell r="O155">
            <v>803525105.28999996</v>
          </cell>
        </row>
        <row r="156">
          <cell r="O156">
            <v>355819246.99000001</v>
          </cell>
        </row>
        <row r="157">
          <cell r="O157">
            <v>167937041.56</v>
          </cell>
        </row>
        <row r="158">
          <cell r="O158">
            <v>74281280.670000002</v>
          </cell>
        </row>
        <row r="159">
          <cell r="O159">
            <v>94627753.400000006</v>
          </cell>
        </row>
        <row r="160">
          <cell r="O160">
            <v>48422961.579999998</v>
          </cell>
        </row>
        <row r="161">
          <cell r="O161">
            <v>118952931.17</v>
          </cell>
        </row>
        <row r="162">
          <cell r="O162">
            <v>132839802.95</v>
          </cell>
        </row>
        <row r="164">
          <cell r="O164">
            <v>480336481.80000001</v>
          </cell>
        </row>
        <row r="165">
          <cell r="O165">
            <v>594274793.21000004</v>
          </cell>
        </row>
        <row r="166">
          <cell r="O166">
            <v>1583920804.8199999</v>
          </cell>
        </row>
        <row r="167">
          <cell r="O167">
            <v>56669097.829999998</v>
          </cell>
        </row>
        <row r="168">
          <cell r="O168">
            <v>41143753.980000004</v>
          </cell>
        </row>
        <row r="170">
          <cell r="O170">
            <v>496244632.47000003</v>
          </cell>
        </row>
        <row r="171">
          <cell r="O171">
            <v>430943126.18000001</v>
          </cell>
        </row>
        <row r="172">
          <cell r="O172">
            <v>40800763.340000004</v>
          </cell>
        </row>
        <row r="173">
          <cell r="O173">
            <v>494672792.99000001</v>
          </cell>
        </row>
        <row r="174">
          <cell r="O174">
            <v>16321186</v>
          </cell>
        </row>
        <row r="238">
          <cell r="O238">
            <v>152460667</v>
          </cell>
        </row>
        <row r="239">
          <cell r="O239">
            <v>963393476.05999994</v>
          </cell>
        </row>
        <row r="240">
          <cell r="O240">
            <v>775099562.13999999</v>
          </cell>
        </row>
        <row r="243">
          <cell r="O243">
            <v>1606428391814.9099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 "/>
      <sheetName val="JUNIO"/>
      <sheetName val="JUL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2">
          <cell r="O12">
            <v>48711605170.709999</v>
          </cell>
        </row>
        <row r="72">
          <cell r="O72">
            <v>0</v>
          </cell>
        </row>
        <row r="174">
          <cell r="O174">
            <v>0</v>
          </cell>
        </row>
        <row r="180">
          <cell r="O180">
            <v>0</v>
          </cell>
        </row>
        <row r="196">
          <cell r="O196">
            <v>3309845638.5799999</v>
          </cell>
        </row>
        <row r="197">
          <cell r="O197">
            <v>42439502629.209999</v>
          </cell>
        </row>
        <row r="198">
          <cell r="O198">
            <v>19775237.780000001</v>
          </cell>
        </row>
        <row r="199">
          <cell r="O199">
            <v>255299211.25999999</v>
          </cell>
        </row>
        <row r="200">
          <cell r="O200">
            <v>6153924.6100000003</v>
          </cell>
        </row>
        <row r="201">
          <cell r="O201">
            <v>448134100.97000003</v>
          </cell>
        </row>
        <row r="202">
          <cell r="O202">
            <v>1136416950</v>
          </cell>
        </row>
        <row r="203">
          <cell r="O203">
            <v>1010428327.91</v>
          </cell>
        </row>
        <row r="204">
          <cell r="O204">
            <v>3178489460.1100001</v>
          </cell>
        </row>
        <row r="205">
          <cell r="O205">
            <v>1331343699.8599999</v>
          </cell>
        </row>
        <row r="206">
          <cell r="O206">
            <v>43448576.119999997</v>
          </cell>
        </row>
        <row r="208">
          <cell r="O208">
            <v>322021118.00999999</v>
          </cell>
        </row>
        <row r="209">
          <cell r="O209">
            <v>15543300099.459999</v>
          </cell>
        </row>
        <row r="210">
          <cell r="O210">
            <v>1062581</v>
          </cell>
        </row>
        <row r="211">
          <cell r="O211">
            <v>4857156657.8299999</v>
          </cell>
        </row>
        <row r="212">
          <cell r="O212">
            <v>668269391.47000003</v>
          </cell>
        </row>
        <row r="213">
          <cell r="O213">
            <v>3727166660</v>
          </cell>
        </row>
        <row r="214">
          <cell r="O214">
            <v>11276344580.68</v>
          </cell>
        </row>
        <row r="215">
          <cell r="O215">
            <v>3038640439.1399999</v>
          </cell>
        </row>
        <row r="216">
          <cell r="O216">
            <v>624070512.62</v>
          </cell>
        </row>
        <row r="220">
          <cell r="O220">
            <v>1078933367.1400001</v>
          </cell>
        </row>
        <row r="221">
          <cell r="O221">
            <v>649979940.26999998</v>
          </cell>
        </row>
        <row r="222">
          <cell r="O222">
            <v>564939308.20000005</v>
          </cell>
        </row>
        <row r="223">
          <cell r="O223">
            <v>745329930.99000001</v>
          </cell>
        </row>
        <row r="224">
          <cell r="O224">
            <v>3863201926</v>
          </cell>
        </row>
        <row r="225">
          <cell r="O225">
            <v>1358682435.8199999</v>
          </cell>
        </row>
        <row r="226">
          <cell r="O226">
            <v>289615334.92000002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82697-398A-49C1-8DE9-25835B697118}">
  <dimension ref="A1:Z273"/>
  <sheetViews>
    <sheetView tabSelected="1" topLeftCell="C1" zoomScale="90" zoomScaleNormal="90" workbookViewId="0">
      <selection activeCell="O120" sqref="O120"/>
    </sheetView>
  </sheetViews>
  <sheetFormatPr baseColWidth="10" defaultColWidth="12.28515625" defaultRowHeight="12.75" x14ac:dyDescent="0.25"/>
  <cols>
    <col min="1" max="1" width="3.140625" style="1" customWidth="1"/>
    <col min="2" max="2" width="22.42578125" style="1" hidden="1" customWidth="1"/>
    <col min="3" max="3" width="24.7109375" style="1" customWidth="1"/>
    <col min="4" max="4" width="50.85546875" style="13" customWidth="1"/>
    <col min="5" max="5" width="37.42578125" style="13" hidden="1" customWidth="1"/>
    <col min="6" max="6" width="19.5703125" style="13" hidden="1" customWidth="1"/>
    <col min="7" max="7" width="24.7109375" style="14" customWidth="1"/>
    <col min="8" max="8" width="24.85546875" style="15" customWidth="1"/>
    <col min="9" max="9" width="20.7109375" style="15" hidden="1" customWidth="1"/>
    <col min="10" max="10" width="20.85546875" style="15" hidden="1" customWidth="1"/>
    <col min="11" max="11" width="18.42578125" style="15" hidden="1" customWidth="1"/>
    <col min="12" max="12" width="23.140625" style="15" hidden="1" customWidth="1"/>
    <col min="13" max="13" width="23.7109375" style="15" customWidth="1"/>
    <col min="14" max="14" width="24.42578125" style="202" bestFit="1" customWidth="1"/>
    <col min="15" max="15" width="26.85546875" style="15" customWidth="1"/>
    <col min="16" max="16" width="28.5703125" style="15" bestFit="1" customWidth="1"/>
    <col min="17" max="17" width="21" style="18" customWidth="1"/>
    <col min="18" max="18" width="10.85546875" style="18" customWidth="1"/>
    <col min="19" max="19" width="25.28515625" style="15" bestFit="1" customWidth="1"/>
    <col min="20" max="20" width="20.5703125" style="15" customWidth="1"/>
    <col min="21" max="22" width="23.140625" style="15" customWidth="1"/>
    <col min="23" max="23" width="25" style="15" customWidth="1"/>
    <col min="24" max="25" width="19.28515625" style="1" customWidth="1"/>
    <col min="26" max="26" width="18.42578125" style="1" customWidth="1"/>
    <col min="27" max="246" width="11.42578125" style="1" customWidth="1"/>
    <col min="247" max="253" width="12.28515625" style="1"/>
    <col min="254" max="254" width="19.42578125" style="1" customWidth="1"/>
    <col min="255" max="255" width="50.85546875" style="1" customWidth="1"/>
    <col min="256" max="256" width="18.7109375" style="1" customWidth="1"/>
    <col min="257" max="258" width="18.28515625" style="1" customWidth="1"/>
    <col min="259" max="259" width="18.42578125" style="1" customWidth="1"/>
    <col min="260" max="260" width="18" style="1" customWidth="1"/>
    <col min="261" max="261" width="18.7109375" style="1" customWidth="1"/>
    <col min="262" max="262" width="18.28515625" style="1" customWidth="1"/>
    <col min="263" max="263" width="18.140625" style="1" customWidth="1"/>
    <col min="264" max="264" width="18" style="1" customWidth="1"/>
    <col min="265" max="265" width="9.28515625" style="1" customWidth="1"/>
    <col min="266" max="266" width="10" style="1" customWidth="1"/>
    <col min="267" max="269" width="18.7109375" style="1" customWidth="1"/>
    <col min="270" max="270" width="21.42578125" style="1" customWidth="1"/>
    <col min="271" max="271" width="22.85546875" style="1" customWidth="1"/>
    <col min="272" max="272" width="20.140625" style="1" customWidth="1"/>
    <col min="273" max="273" width="18" style="1" customWidth="1"/>
    <col min="274" max="274" width="18.140625" style="1" customWidth="1"/>
    <col min="275" max="502" width="11.42578125" style="1" customWidth="1"/>
    <col min="503" max="509" width="12.28515625" style="1"/>
    <col min="510" max="510" width="19.42578125" style="1" customWidth="1"/>
    <col min="511" max="511" width="50.85546875" style="1" customWidth="1"/>
    <col min="512" max="512" width="18.7109375" style="1" customWidth="1"/>
    <col min="513" max="514" width="18.28515625" style="1" customWidth="1"/>
    <col min="515" max="515" width="18.42578125" style="1" customWidth="1"/>
    <col min="516" max="516" width="18" style="1" customWidth="1"/>
    <col min="517" max="517" width="18.7109375" style="1" customWidth="1"/>
    <col min="518" max="518" width="18.28515625" style="1" customWidth="1"/>
    <col min="519" max="519" width="18.140625" style="1" customWidth="1"/>
    <col min="520" max="520" width="18" style="1" customWidth="1"/>
    <col min="521" max="521" width="9.28515625" style="1" customWidth="1"/>
    <col min="522" max="522" width="10" style="1" customWidth="1"/>
    <col min="523" max="525" width="18.7109375" style="1" customWidth="1"/>
    <col min="526" max="526" width="21.42578125" style="1" customWidth="1"/>
    <col min="527" max="527" width="22.85546875" style="1" customWidth="1"/>
    <col min="528" max="528" width="20.140625" style="1" customWidth="1"/>
    <col min="529" max="529" width="18" style="1" customWidth="1"/>
    <col min="530" max="530" width="18.140625" style="1" customWidth="1"/>
    <col min="531" max="758" width="11.42578125" style="1" customWidth="1"/>
    <col min="759" max="765" width="12.28515625" style="1"/>
    <col min="766" max="766" width="19.42578125" style="1" customWidth="1"/>
    <col min="767" max="767" width="50.85546875" style="1" customWidth="1"/>
    <col min="768" max="768" width="18.7109375" style="1" customWidth="1"/>
    <col min="769" max="770" width="18.28515625" style="1" customWidth="1"/>
    <col min="771" max="771" width="18.42578125" style="1" customWidth="1"/>
    <col min="772" max="772" width="18" style="1" customWidth="1"/>
    <col min="773" max="773" width="18.7109375" style="1" customWidth="1"/>
    <col min="774" max="774" width="18.28515625" style="1" customWidth="1"/>
    <col min="775" max="775" width="18.140625" style="1" customWidth="1"/>
    <col min="776" max="776" width="18" style="1" customWidth="1"/>
    <col min="777" max="777" width="9.28515625" style="1" customWidth="1"/>
    <col min="778" max="778" width="10" style="1" customWidth="1"/>
    <col min="779" max="781" width="18.7109375" style="1" customWidth="1"/>
    <col min="782" max="782" width="21.42578125" style="1" customWidth="1"/>
    <col min="783" max="783" width="22.85546875" style="1" customWidth="1"/>
    <col min="784" max="784" width="20.140625" style="1" customWidth="1"/>
    <col min="785" max="785" width="18" style="1" customWidth="1"/>
    <col min="786" max="786" width="18.140625" style="1" customWidth="1"/>
    <col min="787" max="1014" width="11.42578125" style="1" customWidth="1"/>
    <col min="1015" max="1021" width="12.28515625" style="1"/>
    <col min="1022" max="1022" width="19.42578125" style="1" customWidth="1"/>
    <col min="1023" max="1023" width="50.85546875" style="1" customWidth="1"/>
    <col min="1024" max="1024" width="18.7109375" style="1" customWidth="1"/>
    <col min="1025" max="1026" width="18.28515625" style="1" customWidth="1"/>
    <col min="1027" max="1027" width="18.42578125" style="1" customWidth="1"/>
    <col min="1028" max="1028" width="18" style="1" customWidth="1"/>
    <col min="1029" max="1029" width="18.7109375" style="1" customWidth="1"/>
    <col min="1030" max="1030" width="18.28515625" style="1" customWidth="1"/>
    <col min="1031" max="1031" width="18.140625" style="1" customWidth="1"/>
    <col min="1032" max="1032" width="18" style="1" customWidth="1"/>
    <col min="1033" max="1033" width="9.28515625" style="1" customWidth="1"/>
    <col min="1034" max="1034" width="10" style="1" customWidth="1"/>
    <col min="1035" max="1037" width="18.7109375" style="1" customWidth="1"/>
    <col min="1038" max="1038" width="21.42578125" style="1" customWidth="1"/>
    <col min="1039" max="1039" width="22.85546875" style="1" customWidth="1"/>
    <col min="1040" max="1040" width="20.140625" style="1" customWidth="1"/>
    <col min="1041" max="1041" width="18" style="1" customWidth="1"/>
    <col min="1042" max="1042" width="18.140625" style="1" customWidth="1"/>
    <col min="1043" max="1270" width="11.42578125" style="1" customWidth="1"/>
    <col min="1271" max="1277" width="12.28515625" style="1"/>
    <col min="1278" max="1278" width="19.42578125" style="1" customWidth="1"/>
    <col min="1279" max="1279" width="50.85546875" style="1" customWidth="1"/>
    <col min="1280" max="1280" width="18.7109375" style="1" customWidth="1"/>
    <col min="1281" max="1282" width="18.28515625" style="1" customWidth="1"/>
    <col min="1283" max="1283" width="18.42578125" style="1" customWidth="1"/>
    <col min="1284" max="1284" width="18" style="1" customWidth="1"/>
    <col min="1285" max="1285" width="18.7109375" style="1" customWidth="1"/>
    <col min="1286" max="1286" width="18.28515625" style="1" customWidth="1"/>
    <col min="1287" max="1287" width="18.140625" style="1" customWidth="1"/>
    <col min="1288" max="1288" width="18" style="1" customWidth="1"/>
    <col min="1289" max="1289" width="9.28515625" style="1" customWidth="1"/>
    <col min="1290" max="1290" width="10" style="1" customWidth="1"/>
    <col min="1291" max="1293" width="18.7109375" style="1" customWidth="1"/>
    <col min="1294" max="1294" width="21.42578125" style="1" customWidth="1"/>
    <col min="1295" max="1295" width="22.85546875" style="1" customWidth="1"/>
    <col min="1296" max="1296" width="20.140625" style="1" customWidth="1"/>
    <col min="1297" max="1297" width="18" style="1" customWidth="1"/>
    <col min="1298" max="1298" width="18.140625" style="1" customWidth="1"/>
    <col min="1299" max="1526" width="11.42578125" style="1" customWidth="1"/>
    <col min="1527" max="1533" width="12.28515625" style="1"/>
    <col min="1534" max="1534" width="19.42578125" style="1" customWidth="1"/>
    <col min="1535" max="1535" width="50.85546875" style="1" customWidth="1"/>
    <col min="1536" max="1536" width="18.7109375" style="1" customWidth="1"/>
    <col min="1537" max="1538" width="18.28515625" style="1" customWidth="1"/>
    <col min="1539" max="1539" width="18.42578125" style="1" customWidth="1"/>
    <col min="1540" max="1540" width="18" style="1" customWidth="1"/>
    <col min="1541" max="1541" width="18.7109375" style="1" customWidth="1"/>
    <col min="1542" max="1542" width="18.28515625" style="1" customWidth="1"/>
    <col min="1543" max="1543" width="18.140625" style="1" customWidth="1"/>
    <col min="1544" max="1544" width="18" style="1" customWidth="1"/>
    <col min="1545" max="1545" width="9.28515625" style="1" customWidth="1"/>
    <col min="1546" max="1546" width="10" style="1" customWidth="1"/>
    <col min="1547" max="1549" width="18.7109375" style="1" customWidth="1"/>
    <col min="1550" max="1550" width="21.42578125" style="1" customWidth="1"/>
    <col min="1551" max="1551" width="22.85546875" style="1" customWidth="1"/>
    <col min="1552" max="1552" width="20.140625" style="1" customWidth="1"/>
    <col min="1553" max="1553" width="18" style="1" customWidth="1"/>
    <col min="1554" max="1554" width="18.140625" style="1" customWidth="1"/>
    <col min="1555" max="1782" width="11.42578125" style="1" customWidth="1"/>
    <col min="1783" max="1789" width="12.28515625" style="1"/>
    <col min="1790" max="1790" width="19.42578125" style="1" customWidth="1"/>
    <col min="1791" max="1791" width="50.85546875" style="1" customWidth="1"/>
    <col min="1792" max="1792" width="18.7109375" style="1" customWidth="1"/>
    <col min="1793" max="1794" width="18.28515625" style="1" customWidth="1"/>
    <col min="1795" max="1795" width="18.42578125" style="1" customWidth="1"/>
    <col min="1796" max="1796" width="18" style="1" customWidth="1"/>
    <col min="1797" max="1797" width="18.7109375" style="1" customWidth="1"/>
    <col min="1798" max="1798" width="18.28515625" style="1" customWidth="1"/>
    <col min="1799" max="1799" width="18.140625" style="1" customWidth="1"/>
    <col min="1800" max="1800" width="18" style="1" customWidth="1"/>
    <col min="1801" max="1801" width="9.28515625" style="1" customWidth="1"/>
    <col min="1802" max="1802" width="10" style="1" customWidth="1"/>
    <col min="1803" max="1805" width="18.7109375" style="1" customWidth="1"/>
    <col min="1806" max="1806" width="21.42578125" style="1" customWidth="1"/>
    <col min="1807" max="1807" width="22.85546875" style="1" customWidth="1"/>
    <col min="1808" max="1808" width="20.140625" style="1" customWidth="1"/>
    <col min="1809" max="1809" width="18" style="1" customWidth="1"/>
    <col min="1810" max="1810" width="18.140625" style="1" customWidth="1"/>
    <col min="1811" max="2038" width="11.42578125" style="1" customWidth="1"/>
    <col min="2039" max="2045" width="12.28515625" style="1"/>
    <col min="2046" max="2046" width="19.42578125" style="1" customWidth="1"/>
    <col min="2047" max="2047" width="50.85546875" style="1" customWidth="1"/>
    <col min="2048" max="2048" width="18.7109375" style="1" customWidth="1"/>
    <col min="2049" max="2050" width="18.28515625" style="1" customWidth="1"/>
    <col min="2051" max="2051" width="18.42578125" style="1" customWidth="1"/>
    <col min="2052" max="2052" width="18" style="1" customWidth="1"/>
    <col min="2053" max="2053" width="18.7109375" style="1" customWidth="1"/>
    <col min="2054" max="2054" width="18.28515625" style="1" customWidth="1"/>
    <col min="2055" max="2055" width="18.140625" style="1" customWidth="1"/>
    <col min="2056" max="2056" width="18" style="1" customWidth="1"/>
    <col min="2057" max="2057" width="9.28515625" style="1" customWidth="1"/>
    <col min="2058" max="2058" width="10" style="1" customWidth="1"/>
    <col min="2059" max="2061" width="18.7109375" style="1" customWidth="1"/>
    <col min="2062" max="2062" width="21.42578125" style="1" customWidth="1"/>
    <col min="2063" max="2063" width="22.85546875" style="1" customWidth="1"/>
    <col min="2064" max="2064" width="20.140625" style="1" customWidth="1"/>
    <col min="2065" max="2065" width="18" style="1" customWidth="1"/>
    <col min="2066" max="2066" width="18.140625" style="1" customWidth="1"/>
    <col min="2067" max="2294" width="11.42578125" style="1" customWidth="1"/>
    <col min="2295" max="2301" width="12.28515625" style="1"/>
    <col min="2302" max="2302" width="19.42578125" style="1" customWidth="1"/>
    <col min="2303" max="2303" width="50.85546875" style="1" customWidth="1"/>
    <col min="2304" max="2304" width="18.7109375" style="1" customWidth="1"/>
    <col min="2305" max="2306" width="18.28515625" style="1" customWidth="1"/>
    <col min="2307" max="2307" width="18.42578125" style="1" customWidth="1"/>
    <col min="2308" max="2308" width="18" style="1" customWidth="1"/>
    <col min="2309" max="2309" width="18.7109375" style="1" customWidth="1"/>
    <col min="2310" max="2310" width="18.28515625" style="1" customWidth="1"/>
    <col min="2311" max="2311" width="18.140625" style="1" customWidth="1"/>
    <col min="2312" max="2312" width="18" style="1" customWidth="1"/>
    <col min="2313" max="2313" width="9.28515625" style="1" customWidth="1"/>
    <col min="2314" max="2314" width="10" style="1" customWidth="1"/>
    <col min="2315" max="2317" width="18.7109375" style="1" customWidth="1"/>
    <col min="2318" max="2318" width="21.42578125" style="1" customWidth="1"/>
    <col min="2319" max="2319" width="22.85546875" style="1" customWidth="1"/>
    <col min="2320" max="2320" width="20.140625" style="1" customWidth="1"/>
    <col min="2321" max="2321" width="18" style="1" customWidth="1"/>
    <col min="2322" max="2322" width="18.140625" style="1" customWidth="1"/>
    <col min="2323" max="2550" width="11.42578125" style="1" customWidth="1"/>
    <col min="2551" max="2557" width="12.28515625" style="1"/>
    <col min="2558" max="2558" width="19.42578125" style="1" customWidth="1"/>
    <col min="2559" max="2559" width="50.85546875" style="1" customWidth="1"/>
    <col min="2560" max="2560" width="18.7109375" style="1" customWidth="1"/>
    <col min="2561" max="2562" width="18.28515625" style="1" customWidth="1"/>
    <col min="2563" max="2563" width="18.42578125" style="1" customWidth="1"/>
    <col min="2564" max="2564" width="18" style="1" customWidth="1"/>
    <col min="2565" max="2565" width="18.7109375" style="1" customWidth="1"/>
    <col min="2566" max="2566" width="18.28515625" style="1" customWidth="1"/>
    <col min="2567" max="2567" width="18.140625" style="1" customWidth="1"/>
    <col min="2568" max="2568" width="18" style="1" customWidth="1"/>
    <col min="2569" max="2569" width="9.28515625" style="1" customWidth="1"/>
    <col min="2570" max="2570" width="10" style="1" customWidth="1"/>
    <col min="2571" max="2573" width="18.7109375" style="1" customWidth="1"/>
    <col min="2574" max="2574" width="21.42578125" style="1" customWidth="1"/>
    <col min="2575" max="2575" width="22.85546875" style="1" customWidth="1"/>
    <col min="2576" max="2576" width="20.140625" style="1" customWidth="1"/>
    <col min="2577" max="2577" width="18" style="1" customWidth="1"/>
    <col min="2578" max="2578" width="18.140625" style="1" customWidth="1"/>
    <col min="2579" max="2806" width="11.42578125" style="1" customWidth="1"/>
    <col min="2807" max="2813" width="12.28515625" style="1"/>
    <col min="2814" max="2814" width="19.42578125" style="1" customWidth="1"/>
    <col min="2815" max="2815" width="50.85546875" style="1" customWidth="1"/>
    <col min="2816" max="2816" width="18.7109375" style="1" customWidth="1"/>
    <col min="2817" max="2818" width="18.28515625" style="1" customWidth="1"/>
    <col min="2819" max="2819" width="18.42578125" style="1" customWidth="1"/>
    <col min="2820" max="2820" width="18" style="1" customWidth="1"/>
    <col min="2821" max="2821" width="18.7109375" style="1" customWidth="1"/>
    <col min="2822" max="2822" width="18.28515625" style="1" customWidth="1"/>
    <col min="2823" max="2823" width="18.140625" style="1" customWidth="1"/>
    <col min="2824" max="2824" width="18" style="1" customWidth="1"/>
    <col min="2825" max="2825" width="9.28515625" style="1" customWidth="1"/>
    <col min="2826" max="2826" width="10" style="1" customWidth="1"/>
    <col min="2827" max="2829" width="18.7109375" style="1" customWidth="1"/>
    <col min="2830" max="2830" width="21.42578125" style="1" customWidth="1"/>
    <col min="2831" max="2831" width="22.85546875" style="1" customWidth="1"/>
    <col min="2832" max="2832" width="20.140625" style="1" customWidth="1"/>
    <col min="2833" max="2833" width="18" style="1" customWidth="1"/>
    <col min="2834" max="2834" width="18.140625" style="1" customWidth="1"/>
    <col min="2835" max="3062" width="11.42578125" style="1" customWidth="1"/>
    <col min="3063" max="3069" width="12.28515625" style="1"/>
    <col min="3070" max="3070" width="19.42578125" style="1" customWidth="1"/>
    <col min="3071" max="3071" width="50.85546875" style="1" customWidth="1"/>
    <col min="3072" max="3072" width="18.7109375" style="1" customWidth="1"/>
    <col min="3073" max="3074" width="18.28515625" style="1" customWidth="1"/>
    <col min="3075" max="3075" width="18.42578125" style="1" customWidth="1"/>
    <col min="3076" max="3076" width="18" style="1" customWidth="1"/>
    <col min="3077" max="3077" width="18.7109375" style="1" customWidth="1"/>
    <col min="3078" max="3078" width="18.28515625" style="1" customWidth="1"/>
    <col min="3079" max="3079" width="18.140625" style="1" customWidth="1"/>
    <col min="3080" max="3080" width="18" style="1" customWidth="1"/>
    <col min="3081" max="3081" width="9.28515625" style="1" customWidth="1"/>
    <col min="3082" max="3082" width="10" style="1" customWidth="1"/>
    <col min="3083" max="3085" width="18.7109375" style="1" customWidth="1"/>
    <col min="3086" max="3086" width="21.42578125" style="1" customWidth="1"/>
    <col min="3087" max="3087" width="22.85546875" style="1" customWidth="1"/>
    <col min="3088" max="3088" width="20.140625" style="1" customWidth="1"/>
    <col min="3089" max="3089" width="18" style="1" customWidth="1"/>
    <col min="3090" max="3090" width="18.140625" style="1" customWidth="1"/>
    <col min="3091" max="3318" width="11.42578125" style="1" customWidth="1"/>
    <col min="3319" max="3325" width="12.28515625" style="1"/>
    <col min="3326" max="3326" width="19.42578125" style="1" customWidth="1"/>
    <col min="3327" max="3327" width="50.85546875" style="1" customWidth="1"/>
    <col min="3328" max="3328" width="18.7109375" style="1" customWidth="1"/>
    <col min="3329" max="3330" width="18.28515625" style="1" customWidth="1"/>
    <col min="3331" max="3331" width="18.42578125" style="1" customWidth="1"/>
    <col min="3332" max="3332" width="18" style="1" customWidth="1"/>
    <col min="3333" max="3333" width="18.7109375" style="1" customWidth="1"/>
    <col min="3334" max="3334" width="18.28515625" style="1" customWidth="1"/>
    <col min="3335" max="3335" width="18.140625" style="1" customWidth="1"/>
    <col min="3336" max="3336" width="18" style="1" customWidth="1"/>
    <col min="3337" max="3337" width="9.28515625" style="1" customWidth="1"/>
    <col min="3338" max="3338" width="10" style="1" customWidth="1"/>
    <col min="3339" max="3341" width="18.7109375" style="1" customWidth="1"/>
    <col min="3342" max="3342" width="21.42578125" style="1" customWidth="1"/>
    <col min="3343" max="3343" width="22.85546875" style="1" customWidth="1"/>
    <col min="3344" max="3344" width="20.140625" style="1" customWidth="1"/>
    <col min="3345" max="3345" width="18" style="1" customWidth="1"/>
    <col min="3346" max="3346" width="18.140625" style="1" customWidth="1"/>
    <col min="3347" max="3574" width="11.42578125" style="1" customWidth="1"/>
    <col min="3575" max="3581" width="12.28515625" style="1"/>
    <col min="3582" max="3582" width="19.42578125" style="1" customWidth="1"/>
    <col min="3583" max="3583" width="50.85546875" style="1" customWidth="1"/>
    <col min="3584" max="3584" width="18.7109375" style="1" customWidth="1"/>
    <col min="3585" max="3586" width="18.28515625" style="1" customWidth="1"/>
    <col min="3587" max="3587" width="18.42578125" style="1" customWidth="1"/>
    <col min="3588" max="3588" width="18" style="1" customWidth="1"/>
    <col min="3589" max="3589" width="18.7109375" style="1" customWidth="1"/>
    <col min="3590" max="3590" width="18.28515625" style="1" customWidth="1"/>
    <col min="3591" max="3591" width="18.140625" style="1" customWidth="1"/>
    <col min="3592" max="3592" width="18" style="1" customWidth="1"/>
    <col min="3593" max="3593" width="9.28515625" style="1" customWidth="1"/>
    <col min="3594" max="3594" width="10" style="1" customWidth="1"/>
    <col min="3595" max="3597" width="18.7109375" style="1" customWidth="1"/>
    <col min="3598" max="3598" width="21.42578125" style="1" customWidth="1"/>
    <col min="3599" max="3599" width="22.85546875" style="1" customWidth="1"/>
    <col min="3600" max="3600" width="20.140625" style="1" customWidth="1"/>
    <col min="3601" max="3601" width="18" style="1" customWidth="1"/>
    <col min="3602" max="3602" width="18.140625" style="1" customWidth="1"/>
    <col min="3603" max="3830" width="11.42578125" style="1" customWidth="1"/>
    <col min="3831" max="3837" width="12.28515625" style="1"/>
    <col min="3838" max="3838" width="19.42578125" style="1" customWidth="1"/>
    <col min="3839" max="3839" width="50.85546875" style="1" customWidth="1"/>
    <col min="3840" max="3840" width="18.7109375" style="1" customWidth="1"/>
    <col min="3841" max="3842" width="18.28515625" style="1" customWidth="1"/>
    <col min="3843" max="3843" width="18.42578125" style="1" customWidth="1"/>
    <col min="3844" max="3844" width="18" style="1" customWidth="1"/>
    <col min="3845" max="3845" width="18.7109375" style="1" customWidth="1"/>
    <col min="3846" max="3846" width="18.28515625" style="1" customWidth="1"/>
    <col min="3847" max="3847" width="18.140625" style="1" customWidth="1"/>
    <col min="3848" max="3848" width="18" style="1" customWidth="1"/>
    <col min="3849" max="3849" width="9.28515625" style="1" customWidth="1"/>
    <col min="3850" max="3850" width="10" style="1" customWidth="1"/>
    <col min="3851" max="3853" width="18.7109375" style="1" customWidth="1"/>
    <col min="3854" max="3854" width="21.42578125" style="1" customWidth="1"/>
    <col min="3855" max="3855" width="22.85546875" style="1" customWidth="1"/>
    <col min="3856" max="3856" width="20.140625" style="1" customWidth="1"/>
    <col min="3857" max="3857" width="18" style="1" customWidth="1"/>
    <col min="3858" max="3858" width="18.140625" style="1" customWidth="1"/>
    <col min="3859" max="4086" width="11.42578125" style="1" customWidth="1"/>
    <col min="4087" max="4093" width="12.28515625" style="1"/>
    <col min="4094" max="4094" width="19.42578125" style="1" customWidth="1"/>
    <col min="4095" max="4095" width="50.85546875" style="1" customWidth="1"/>
    <col min="4096" max="4096" width="18.7109375" style="1" customWidth="1"/>
    <col min="4097" max="4098" width="18.28515625" style="1" customWidth="1"/>
    <col min="4099" max="4099" width="18.42578125" style="1" customWidth="1"/>
    <col min="4100" max="4100" width="18" style="1" customWidth="1"/>
    <col min="4101" max="4101" width="18.7109375" style="1" customWidth="1"/>
    <col min="4102" max="4102" width="18.28515625" style="1" customWidth="1"/>
    <col min="4103" max="4103" width="18.140625" style="1" customWidth="1"/>
    <col min="4104" max="4104" width="18" style="1" customWidth="1"/>
    <col min="4105" max="4105" width="9.28515625" style="1" customWidth="1"/>
    <col min="4106" max="4106" width="10" style="1" customWidth="1"/>
    <col min="4107" max="4109" width="18.7109375" style="1" customWidth="1"/>
    <col min="4110" max="4110" width="21.42578125" style="1" customWidth="1"/>
    <col min="4111" max="4111" width="22.85546875" style="1" customWidth="1"/>
    <col min="4112" max="4112" width="20.140625" style="1" customWidth="1"/>
    <col min="4113" max="4113" width="18" style="1" customWidth="1"/>
    <col min="4114" max="4114" width="18.140625" style="1" customWidth="1"/>
    <col min="4115" max="4342" width="11.42578125" style="1" customWidth="1"/>
    <col min="4343" max="4349" width="12.28515625" style="1"/>
    <col min="4350" max="4350" width="19.42578125" style="1" customWidth="1"/>
    <col min="4351" max="4351" width="50.85546875" style="1" customWidth="1"/>
    <col min="4352" max="4352" width="18.7109375" style="1" customWidth="1"/>
    <col min="4353" max="4354" width="18.28515625" style="1" customWidth="1"/>
    <col min="4355" max="4355" width="18.42578125" style="1" customWidth="1"/>
    <col min="4356" max="4356" width="18" style="1" customWidth="1"/>
    <col min="4357" max="4357" width="18.7109375" style="1" customWidth="1"/>
    <col min="4358" max="4358" width="18.28515625" style="1" customWidth="1"/>
    <col min="4359" max="4359" width="18.140625" style="1" customWidth="1"/>
    <col min="4360" max="4360" width="18" style="1" customWidth="1"/>
    <col min="4361" max="4361" width="9.28515625" style="1" customWidth="1"/>
    <col min="4362" max="4362" width="10" style="1" customWidth="1"/>
    <col min="4363" max="4365" width="18.7109375" style="1" customWidth="1"/>
    <col min="4366" max="4366" width="21.42578125" style="1" customWidth="1"/>
    <col min="4367" max="4367" width="22.85546875" style="1" customWidth="1"/>
    <col min="4368" max="4368" width="20.140625" style="1" customWidth="1"/>
    <col min="4369" max="4369" width="18" style="1" customWidth="1"/>
    <col min="4370" max="4370" width="18.140625" style="1" customWidth="1"/>
    <col min="4371" max="4598" width="11.42578125" style="1" customWidth="1"/>
    <col min="4599" max="4605" width="12.28515625" style="1"/>
    <col min="4606" max="4606" width="19.42578125" style="1" customWidth="1"/>
    <col min="4607" max="4607" width="50.85546875" style="1" customWidth="1"/>
    <col min="4608" max="4608" width="18.7109375" style="1" customWidth="1"/>
    <col min="4609" max="4610" width="18.28515625" style="1" customWidth="1"/>
    <col min="4611" max="4611" width="18.42578125" style="1" customWidth="1"/>
    <col min="4612" max="4612" width="18" style="1" customWidth="1"/>
    <col min="4613" max="4613" width="18.7109375" style="1" customWidth="1"/>
    <col min="4614" max="4614" width="18.28515625" style="1" customWidth="1"/>
    <col min="4615" max="4615" width="18.140625" style="1" customWidth="1"/>
    <col min="4616" max="4616" width="18" style="1" customWidth="1"/>
    <col min="4617" max="4617" width="9.28515625" style="1" customWidth="1"/>
    <col min="4618" max="4618" width="10" style="1" customWidth="1"/>
    <col min="4619" max="4621" width="18.7109375" style="1" customWidth="1"/>
    <col min="4622" max="4622" width="21.42578125" style="1" customWidth="1"/>
    <col min="4623" max="4623" width="22.85546875" style="1" customWidth="1"/>
    <col min="4624" max="4624" width="20.140625" style="1" customWidth="1"/>
    <col min="4625" max="4625" width="18" style="1" customWidth="1"/>
    <col min="4626" max="4626" width="18.140625" style="1" customWidth="1"/>
    <col min="4627" max="4854" width="11.42578125" style="1" customWidth="1"/>
    <col min="4855" max="4861" width="12.28515625" style="1"/>
    <col min="4862" max="4862" width="19.42578125" style="1" customWidth="1"/>
    <col min="4863" max="4863" width="50.85546875" style="1" customWidth="1"/>
    <col min="4864" max="4864" width="18.7109375" style="1" customWidth="1"/>
    <col min="4865" max="4866" width="18.28515625" style="1" customWidth="1"/>
    <col min="4867" max="4867" width="18.42578125" style="1" customWidth="1"/>
    <col min="4868" max="4868" width="18" style="1" customWidth="1"/>
    <col min="4869" max="4869" width="18.7109375" style="1" customWidth="1"/>
    <col min="4870" max="4870" width="18.28515625" style="1" customWidth="1"/>
    <col min="4871" max="4871" width="18.140625" style="1" customWidth="1"/>
    <col min="4872" max="4872" width="18" style="1" customWidth="1"/>
    <col min="4873" max="4873" width="9.28515625" style="1" customWidth="1"/>
    <col min="4874" max="4874" width="10" style="1" customWidth="1"/>
    <col min="4875" max="4877" width="18.7109375" style="1" customWidth="1"/>
    <col min="4878" max="4878" width="21.42578125" style="1" customWidth="1"/>
    <col min="4879" max="4879" width="22.85546875" style="1" customWidth="1"/>
    <col min="4880" max="4880" width="20.140625" style="1" customWidth="1"/>
    <col min="4881" max="4881" width="18" style="1" customWidth="1"/>
    <col min="4882" max="4882" width="18.140625" style="1" customWidth="1"/>
    <col min="4883" max="5110" width="11.42578125" style="1" customWidth="1"/>
    <col min="5111" max="5117" width="12.28515625" style="1"/>
    <col min="5118" max="5118" width="19.42578125" style="1" customWidth="1"/>
    <col min="5119" max="5119" width="50.85546875" style="1" customWidth="1"/>
    <col min="5120" max="5120" width="18.7109375" style="1" customWidth="1"/>
    <col min="5121" max="5122" width="18.28515625" style="1" customWidth="1"/>
    <col min="5123" max="5123" width="18.42578125" style="1" customWidth="1"/>
    <col min="5124" max="5124" width="18" style="1" customWidth="1"/>
    <col min="5125" max="5125" width="18.7109375" style="1" customWidth="1"/>
    <col min="5126" max="5126" width="18.28515625" style="1" customWidth="1"/>
    <col min="5127" max="5127" width="18.140625" style="1" customWidth="1"/>
    <col min="5128" max="5128" width="18" style="1" customWidth="1"/>
    <col min="5129" max="5129" width="9.28515625" style="1" customWidth="1"/>
    <col min="5130" max="5130" width="10" style="1" customWidth="1"/>
    <col min="5131" max="5133" width="18.7109375" style="1" customWidth="1"/>
    <col min="5134" max="5134" width="21.42578125" style="1" customWidth="1"/>
    <col min="5135" max="5135" width="22.85546875" style="1" customWidth="1"/>
    <col min="5136" max="5136" width="20.140625" style="1" customWidth="1"/>
    <col min="5137" max="5137" width="18" style="1" customWidth="1"/>
    <col min="5138" max="5138" width="18.140625" style="1" customWidth="1"/>
    <col min="5139" max="5366" width="11.42578125" style="1" customWidth="1"/>
    <col min="5367" max="5373" width="12.28515625" style="1"/>
    <col min="5374" max="5374" width="19.42578125" style="1" customWidth="1"/>
    <col min="5375" max="5375" width="50.85546875" style="1" customWidth="1"/>
    <col min="5376" max="5376" width="18.7109375" style="1" customWidth="1"/>
    <col min="5377" max="5378" width="18.28515625" style="1" customWidth="1"/>
    <col min="5379" max="5379" width="18.42578125" style="1" customWidth="1"/>
    <col min="5380" max="5380" width="18" style="1" customWidth="1"/>
    <col min="5381" max="5381" width="18.7109375" style="1" customWidth="1"/>
    <col min="5382" max="5382" width="18.28515625" style="1" customWidth="1"/>
    <col min="5383" max="5383" width="18.140625" style="1" customWidth="1"/>
    <col min="5384" max="5384" width="18" style="1" customWidth="1"/>
    <col min="5385" max="5385" width="9.28515625" style="1" customWidth="1"/>
    <col min="5386" max="5386" width="10" style="1" customWidth="1"/>
    <col min="5387" max="5389" width="18.7109375" style="1" customWidth="1"/>
    <col min="5390" max="5390" width="21.42578125" style="1" customWidth="1"/>
    <col min="5391" max="5391" width="22.85546875" style="1" customWidth="1"/>
    <col min="5392" max="5392" width="20.140625" style="1" customWidth="1"/>
    <col min="5393" max="5393" width="18" style="1" customWidth="1"/>
    <col min="5394" max="5394" width="18.140625" style="1" customWidth="1"/>
    <col min="5395" max="5622" width="11.42578125" style="1" customWidth="1"/>
    <col min="5623" max="5629" width="12.28515625" style="1"/>
    <col min="5630" max="5630" width="19.42578125" style="1" customWidth="1"/>
    <col min="5631" max="5631" width="50.85546875" style="1" customWidth="1"/>
    <col min="5632" max="5632" width="18.7109375" style="1" customWidth="1"/>
    <col min="5633" max="5634" width="18.28515625" style="1" customWidth="1"/>
    <col min="5635" max="5635" width="18.42578125" style="1" customWidth="1"/>
    <col min="5636" max="5636" width="18" style="1" customWidth="1"/>
    <col min="5637" max="5637" width="18.7109375" style="1" customWidth="1"/>
    <col min="5638" max="5638" width="18.28515625" style="1" customWidth="1"/>
    <col min="5639" max="5639" width="18.140625" style="1" customWidth="1"/>
    <col min="5640" max="5640" width="18" style="1" customWidth="1"/>
    <col min="5641" max="5641" width="9.28515625" style="1" customWidth="1"/>
    <col min="5642" max="5642" width="10" style="1" customWidth="1"/>
    <col min="5643" max="5645" width="18.7109375" style="1" customWidth="1"/>
    <col min="5646" max="5646" width="21.42578125" style="1" customWidth="1"/>
    <col min="5647" max="5647" width="22.85546875" style="1" customWidth="1"/>
    <col min="5648" max="5648" width="20.140625" style="1" customWidth="1"/>
    <col min="5649" max="5649" width="18" style="1" customWidth="1"/>
    <col min="5650" max="5650" width="18.140625" style="1" customWidth="1"/>
    <col min="5651" max="5878" width="11.42578125" style="1" customWidth="1"/>
    <col min="5879" max="5885" width="12.28515625" style="1"/>
    <col min="5886" max="5886" width="19.42578125" style="1" customWidth="1"/>
    <col min="5887" max="5887" width="50.85546875" style="1" customWidth="1"/>
    <col min="5888" max="5888" width="18.7109375" style="1" customWidth="1"/>
    <col min="5889" max="5890" width="18.28515625" style="1" customWidth="1"/>
    <col min="5891" max="5891" width="18.42578125" style="1" customWidth="1"/>
    <col min="5892" max="5892" width="18" style="1" customWidth="1"/>
    <col min="5893" max="5893" width="18.7109375" style="1" customWidth="1"/>
    <col min="5894" max="5894" width="18.28515625" style="1" customWidth="1"/>
    <col min="5895" max="5895" width="18.140625" style="1" customWidth="1"/>
    <col min="5896" max="5896" width="18" style="1" customWidth="1"/>
    <col min="5897" max="5897" width="9.28515625" style="1" customWidth="1"/>
    <col min="5898" max="5898" width="10" style="1" customWidth="1"/>
    <col min="5899" max="5901" width="18.7109375" style="1" customWidth="1"/>
    <col min="5902" max="5902" width="21.42578125" style="1" customWidth="1"/>
    <col min="5903" max="5903" width="22.85546875" style="1" customWidth="1"/>
    <col min="5904" max="5904" width="20.140625" style="1" customWidth="1"/>
    <col min="5905" max="5905" width="18" style="1" customWidth="1"/>
    <col min="5906" max="5906" width="18.140625" style="1" customWidth="1"/>
    <col min="5907" max="6134" width="11.42578125" style="1" customWidth="1"/>
    <col min="6135" max="6141" width="12.28515625" style="1"/>
    <col min="6142" max="6142" width="19.42578125" style="1" customWidth="1"/>
    <col min="6143" max="6143" width="50.85546875" style="1" customWidth="1"/>
    <col min="6144" max="6144" width="18.7109375" style="1" customWidth="1"/>
    <col min="6145" max="6146" width="18.28515625" style="1" customWidth="1"/>
    <col min="6147" max="6147" width="18.42578125" style="1" customWidth="1"/>
    <col min="6148" max="6148" width="18" style="1" customWidth="1"/>
    <col min="6149" max="6149" width="18.7109375" style="1" customWidth="1"/>
    <col min="6150" max="6150" width="18.28515625" style="1" customWidth="1"/>
    <col min="6151" max="6151" width="18.140625" style="1" customWidth="1"/>
    <col min="6152" max="6152" width="18" style="1" customWidth="1"/>
    <col min="6153" max="6153" width="9.28515625" style="1" customWidth="1"/>
    <col min="6154" max="6154" width="10" style="1" customWidth="1"/>
    <col min="6155" max="6157" width="18.7109375" style="1" customWidth="1"/>
    <col min="6158" max="6158" width="21.42578125" style="1" customWidth="1"/>
    <col min="6159" max="6159" width="22.85546875" style="1" customWidth="1"/>
    <col min="6160" max="6160" width="20.140625" style="1" customWidth="1"/>
    <col min="6161" max="6161" width="18" style="1" customWidth="1"/>
    <col min="6162" max="6162" width="18.140625" style="1" customWidth="1"/>
    <col min="6163" max="6390" width="11.42578125" style="1" customWidth="1"/>
    <col min="6391" max="6397" width="12.28515625" style="1"/>
    <col min="6398" max="6398" width="19.42578125" style="1" customWidth="1"/>
    <col min="6399" max="6399" width="50.85546875" style="1" customWidth="1"/>
    <col min="6400" max="6400" width="18.7109375" style="1" customWidth="1"/>
    <col min="6401" max="6402" width="18.28515625" style="1" customWidth="1"/>
    <col min="6403" max="6403" width="18.42578125" style="1" customWidth="1"/>
    <col min="6404" max="6404" width="18" style="1" customWidth="1"/>
    <col min="6405" max="6405" width="18.7109375" style="1" customWidth="1"/>
    <col min="6406" max="6406" width="18.28515625" style="1" customWidth="1"/>
    <col min="6407" max="6407" width="18.140625" style="1" customWidth="1"/>
    <col min="6408" max="6408" width="18" style="1" customWidth="1"/>
    <col min="6409" max="6409" width="9.28515625" style="1" customWidth="1"/>
    <col min="6410" max="6410" width="10" style="1" customWidth="1"/>
    <col min="6411" max="6413" width="18.7109375" style="1" customWidth="1"/>
    <col min="6414" max="6414" width="21.42578125" style="1" customWidth="1"/>
    <col min="6415" max="6415" width="22.85546875" style="1" customWidth="1"/>
    <col min="6416" max="6416" width="20.140625" style="1" customWidth="1"/>
    <col min="6417" max="6417" width="18" style="1" customWidth="1"/>
    <col min="6418" max="6418" width="18.140625" style="1" customWidth="1"/>
    <col min="6419" max="6646" width="11.42578125" style="1" customWidth="1"/>
    <col min="6647" max="6653" width="12.28515625" style="1"/>
    <col min="6654" max="6654" width="19.42578125" style="1" customWidth="1"/>
    <col min="6655" max="6655" width="50.85546875" style="1" customWidth="1"/>
    <col min="6656" max="6656" width="18.7109375" style="1" customWidth="1"/>
    <col min="6657" max="6658" width="18.28515625" style="1" customWidth="1"/>
    <col min="6659" max="6659" width="18.42578125" style="1" customWidth="1"/>
    <col min="6660" max="6660" width="18" style="1" customWidth="1"/>
    <col min="6661" max="6661" width="18.7109375" style="1" customWidth="1"/>
    <col min="6662" max="6662" width="18.28515625" style="1" customWidth="1"/>
    <col min="6663" max="6663" width="18.140625" style="1" customWidth="1"/>
    <col min="6664" max="6664" width="18" style="1" customWidth="1"/>
    <col min="6665" max="6665" width="9.28515625" style="1" customWidth="1"/>
    <col min="6666" max="6666" width="10" style="1" customWidth="1"/>
    <col min="6667" max="6669" width="18.7109375" style="1" customWidth="1"/>
    <col min="6670" max="6670" width="21.42578125" style="1" customWidth="1"/>
    <col min="6671" max="6671" width="22.85546875" style="1" customWidth="1"/>
    <col min="6672" max="6672" width="20.140625" style="1" customWidth="1"/>
    <col min="6673" max="6673" width="18" style="1" customWidth="1"/>
    <col min="6674" max="6674" width="18.140625" style="1" customWidth="1"/>
    <col min="6675" max="6902" width="11.42578125" style="1" customWidth="1"/>
    <col min="6903" max="6909" width="12.28515625" style="1"/>
    <col min="6910" max="6910" width="19.42578125" style="1" customWidth="1"/>
    <col min="6911" max="6911" width="50.85546875" style="1" customWidth="1"/>
    <col min="6912" max="6912" width="18.7109375" style="1" customWidth="1"/>
    <col min="6913" max="6914" width="18.28515625" style="1" customWidth="1"/>
    <col min="6915" max="6915" width="18.42578125" style="1" customWidth="1"/>
    <col min="6916" max="6916" width="18" style="1" customWidth="1"/>
    <col min="6917" max="6917" width="18.7109375" style="1" customWidth="1"/>
    <col min="6918" max="6918" width="18.28515625" style="1" customWidth="1"/>
    <col min="6919" max="6919" width="18.140625" style="1" customWidth="1"/>
    <col min="6920" max="6920" width="18" style="1" customWidth="1"/>
    <col min="6921" max="6921" width="9.28515625" style="1" customWidth="1"/>
    <col min="6922" max="6922" width="10" style="1" customWidth="1"/>
    <col min="6923" max="6925" width="18.7109375" style="1" customWidth="1"/>
    <col min="6926" max="6926" width="21.42578125" style="1" customWidth="1"/>
    <col min="6927" max="6927" width="22.85546875" style="1" customWidth="1"/>
    <col min="6928" max="6928" width="20.140625" style="1" customWidth="1"/>
    <col min="6929" max="6929" width="18" style="1" customWidth="1"/>
    <col min="6930" max="6930" width="18.140625" style="1" customWidth="1"/>
    <col min="6931" max="7158" width="11.42578125" style="1" customWidth="1"/>
    <col min="7159" max="7165" width="12.28515625" style="1"/>
    <col min="7166" max="7166" width="19.42578125" style="1" customWidth="1"/>
    <col min="7167" max="7167" width="50.85546875" style="1" customWidth="1"/>
    <col min="7168" max="7168" width="18.7109375" style="1" customWidth="1"/>
    <col min="7169" max="7170" width="18.28515625" style="1" customWidth="1"/>
    <col min="7171" max="7171" width="18.42578125" style="1" customWidth="1"/>
    <col min="7172" max="7172" width="18" style="1" customWidth="1"/>
    <col min="7173" max="7173" width="18.7109375" style="1" customWidth="1"/>
    <col min="7174" max="7174" width="18.28515625" style="1" customWidth="1"/>
    <col min="7175" max="7175" width="18.140625" style="1" customWidth="1"/>
    <col min="7176" max="7176" width="18" style="1" customWidth="1"/>
    <col min="7177" max="7177" width="9.28515625" style="1" customWidth="1"/>
    <col min="7178" max="7178" width="10" style="1" customWidth="1"/>
    <col min="7179" max="7181" width="18.7109375" style="1" customWidth="1"/>
    <col min="7182" max="7182" width="21.42578125" style="1" customWidth="1"/>
    <col min="7183" max="7183" width="22.85546875" style="1" customWidth="1"/>
    <col min="7184" max="7184" width="20.140625" style="1" customWidth="1"/>
    <col min="7185" max="7185" width="18" style="1" customWidth="1"/>
    <col min="7186" max="7186" width="18.140625" style="1" customWidth="1"/>
    <col min="7187" max="7414" width="11.42578125" style="1" customWidth="1"/>
    <col min="7415" max="7421" width="12.28515625" style="1"/>
    <col min="7422" max="7422" width="19.42578125" style="1" customWidth="1"/>
    <col min="7423" max="7423" width="50.85546875" style="1" customWidth="1"/>
    <col min="7424" max="7424" width="18.7109375" style="1" customWidth="1"/>
    <col min="7425" max="7426" width="18.28515625" style="1" customWidth="1"/>
    <col min="7427" max="7427" width="18.42578125" style="1" customWidth="1"/>
    <col min="7428" max="7428" width="18" style="1" customWidth="1"/>
    <col min="7429" max="7429" width="18.7109375" style="1" customWidth="1"/>
    <col min="7430" max="7430" width="18.28515625" style="1" customWidth="1"/>
    <col min="7431" max="7431" width="18.140625" style="1" customWidth="1"/>
    <col min="7432" max="7432" width="18" style="1" customWidth="1"/>
    <col min="7433" max="7433" width="9.28515625" style="1" customWidth="1"/>
    <col min="7434" max="7434" width="10" style="1" customWidth="1"/>
    <col min="7435" max="7437" width="18.7109375" style="1" customWidth="1"/>
    <col min="7438" max="7438" width="21.42578125" style="1" customWidth="1"/>
    <col min="7439" max="7439" width="22.85546875" style="1" customWidth="1"/>
    <col min="7440" max="7440" width="20.140625" style="1" customWidth="1"/>
    <col min="7441" max="7441" width="18" style="1" customWidth="1"/>
    <col min="7442" max="7442" width="18.140625" style="1" customWidth="1"/>
    <col min="7443" max="7670" width="11.42578125" style="1" customWidth="1"/>
    <col min="7671" max="7677" width="12.28515625" style="1"/>
    <col min="7678" max="7678" width="19.42578125" style="1" customWidth="1"/>
    <col min="7679" max="7679" width="50.85546875" style="1" customWidth="1"/>
    <col min="7680" max="7680" width="18.7109375" style="1" customWidth="1"/>
    <col min="7681" max="7682" width="18.28515625" style="1" customWidth="1"/>
    <col min="7683" max="7683" width="18.42578125" style="1" customWidth="1"/>
    <col min="7684" max="7684" width="18" style="1" customWidth="1"/>
    <col min="7685" max="7685" width="18.7109375" style="1" customWidth="1"/>
    <col min="7686" max="7686" width="18.28515625" style="1" customWidth="1"/>
    <col min="7687" max="7687" width="18.140625" style="1" customWidth="1"/>
    <col min="7688" max="7688" width="18" style="1" customWidth="1"/>
    <col min="7689" max="7689" width="9.28515625" style="1" customWidth="1"/>
    <col min="7690" max="7690" width="10" style="1" customWidth="1"/>
    <col min="7691" max="7693" width="18.7109375" style="1" customWidth="1"/>
    <col min="7694" max="7694" width="21.42578125" style="1" customWidth="1"/>
    <col min="7695" max="7695" width="22.85546875" style="1" customWidth="1"/>
    <col min="7696" max="7696" width="20.140625" style="1" customWidth="1"/>
    <col min="7697" max="7697" width="18" style="1" customWidth="1"/>
    <col min="7698" max="7698" width="18.140625" style="1" customWidth="1"/>
    <col min="7699" max="7926" width="11.42578125" style="1" customWidth="1"/>
    <col min="7927" max="7933" width="12.28515625" style="1"/>
    <col min="7934" max="7934" width="19.42578125" style="1" customWidth="1"/>
    <col min="7935" max="7935" width="50.85546875" style="1" customWidth="1"/>
    <col min="7936" max="7936" width="18.7109375" style="1" customWidth="1"/>
    <col min="7937" max="7938" width="18.28515625" style="1" customWidth="1"/>
    <col min="7939" max="7939" width="18.42578125" style="1" customWidth="1"/>
    <col min="7940" max="7940" width="18" style="1" customWidth="1"/>
    <col min="7941" max="7941" width="18.7109375" style="1" customWidth="1"/>
    <col min="7942" max="7942" width="18.28515625" style="1" customWidth="1"/>
    <col min="7943" max="7943" width="18.140625" style="1" customWidth="1"/>
    <col min="7944" max="7944" width="18" style="1" customWidth="1"/>
    <col min="7945" max="7945" width="9.28515625" style="1" customWidth="1"/>
    <col min="7946" max="7946" width="10" style="1" customWidth="1"/>
    <col min="7947" max="7949" width="18.7109375" style="1" customWidth="1"/>
    <col min="7950" max="7950" width="21.42578125" style="1" customWidth="1"/>
    <col min="7951" max="7951" width="22.85546875" style="1" customWidth="1"/>
    <col min="7952" max="7952" width="20.140625" style="1" customWidth="1"/>
    <col min="7953" max="7953" width="18" style="1" customWidth="1"/>
    <col min="7954" max="7954" width="18.140625" style="1" customWidth="1"/>
    <col min="7955" max="8182" width="11.42578125" style="1" customWidth="1"/>
    <col min="8183" max="8189" width="12.28515625" style="1"/>
    <col min="8190" max="8190" width="19.42578125" style="1" customWidth="1"/>
    <col min="8191" max="8191" width="50.85546875" style="1" customWidth="1"/>
    <col min="8192" max="8192" width="18.7109375" style="1" customWidth="1"/>
    <col min="8193" max="8194" width="18.28515625" style="1" customWidth="1"/>
    <col min="8195" max="8195" width="18.42578125" style="1" customWidth="1"/>
    <col min="8196" max="8196" width="18" style="1" customWidth="1"/>
    <col min="8197" max="8197" width="18.7109375" style="1" customWidth="1"/>
    <col min="8198" max="8198" width="18.28515625" style="1" customWidth="1"/>
    <col min="8199" max="8199" width="18.140625" style="1" customWidth="1"/>
    <col min="8200" max="8200" width="18" style="1" customWidth="1"/>
    <col min="8201" max="8201" width="9.28515625" style="1" customWidth="1"/>
    <col min="8202" max="8202" width="10" style="1" customWidth="1"/>
    <col min="8203" max="8205" width="18.7109375" style="1" customWidth="1"/>
    <col min="8206" max="8206" width="21.42578125" style="1" customWidth="1"/>
    <col min="8207" max="8207" width="22.85546875" style="1" customWidth="1"/>
    <col min="8208" max="8208" width="20.140625" style="1" customWidth="1"/>
    <col min="8209" max="8209" width="18" style="1" customWidth="1"/>
    <col min="8210" max="8210" width="18.140625" style="1" customWidth="1"/>
    <col min="8211" max="8438" width="11.42578125" style="1" customWidth="1"/>
    <col min="8439" max="8445" width="12.28515625" style="1"/>
    <col min="8446" max="8446" width="19.42578125" style="1" customWidth="1"/>
    <col min="8447" max="8447" width="50.85546875" style="1" customWidth="1"/>
    <col min="8448" max="8448" width="18.7109375" style="1" customWidth="1"/>
    <col min="8449" max="8450" width="18.28515625" style="1" customWidth="1"/>
    <col min="8451" max="8451" width="18.42578125" style="1" customWidth="1"/>
    <col min="8452" max="8452" width="18" style="1" customWidth="1"/>
    <col min="8453" max="8453" width="18.7109375" style="1" customWidth="1"/>
    <col min="8454" max="8454" width="18.28515625" style="1" customWidth="1"/>
    <col min="8455" max="8455" width="18.140625" style="1" customWidth="1"/>
    <col min="8456" max="8456" width="18" style="1" customWidth="1"/>
    <col min="8457" max="8457" width="9.28515625" style="1" customWidth="1"/>
    <col min="8458" max="8458" width="10" style="1" customWidth="1"/>
    <col min="8459" max="8461" width="18.7109375" style="1" customWidth="1"/>
    <col min="8462" max="8462" width="21.42578125" style="1" customWidth="1"/>
    <col min="8463" max="8463" width="22.85546875" style="1" customWidth="1"/>
    <col min="8464" max="8464" width="20.140625" style="1" customWidth="1"/>
    <col min="8465" max="8465" width="18" style="1" customWidth="1"/>
    <col min="8466" max="8466" width="18.140625" style="1" customWidth="1"/>
    <col min="8467" max="8694" width="11.42578125" style="1" customWidth="1"/>
    <col min="8695" max="8701" width="12.28515625" style="1"/>
    <col min="8702" max="8702" width="19.42578125" style="1" customWidth="1"/>
    <col min="8703" max="8703" width="50.85546875" style="1" customWidth="1"/>
    <col min="8704" max="8704" width="18.7109375" style="1" customWidth="1"/>
    <col min="8705" max="8706" width="18.28515625" style="1" customWidth="1"/>
    <col min="8707" max="8707" width="18.42578125" style="1" customWidth="1"/>
    <col min="8708" max="8708" width="18" style="1" customWidth="1"/>
    <col min="8709" max="8709" width="18.7109375" style="1" customWidth="1"/>
    <col min="8710" max="8710" width="18.28515625" style="1" customWidth="1"/>
    <col min="8711" max="8711" width="18.140625" style="1" customWidth="1"/>
    <col min="8712" max="8712" width="18" style="1" customWidth="1"/>
    <col min="8713" max="8713" width="9.28515625" style="1" customWidth="1"/>
    <col min="8714" max="8714" width="10" style="1" customWidth="1"/>
    <col min="8715" max="8717" width="18.7109375" style="1" customWidth="1"/>
    <col min="8718" max="8718" width="21.42578125" style="1" customWidth="1"/>
    <col min="8719" max="8719" width="22.85546875" style="1" customWidth="1"/>
    <col min="8720" max="8720" width="20.140625" style="1" customWidth="1"/>
    <col min="8721" max="8721" width="18" style="1" customWidth="1"/>
    <col min="8722" max="8722" width="18.140625" style="1" customWidth="1"/>
    <col min="8723" max="8950" width="11.42578125" style="1" customWidth="1"/>
    <col min="8951" max="8957" width="12.28515625" style="1"/>
    <col min="8958" max="8958" width="19.42578125" style="1" customWidth="1"/>
    <col min="8959" max="8959" width="50.85546875" style="1" customWidth="1"/>
    <col min="8960" max="8960" width="18.7109375" style="1" customWidth="1"/>
    <col min="8961" max="8962" width="18.28515625" style="1" customWidth="1"/>
    <col min="8963" max="8963" width="18.42578125" style="1" customWidth="1"/>
    <col min="8964" max="8964" width="18" style="1" customWidth="1"/>
    <col min="8965" max="8965" width="18.7109375" style="1" customWidth="1"/>
    <col min="8966" max="8966" width="18.28515625" style="1" customWidth="1"/>
    <col min="8967" max="8967" width="18.140625" style="1" customWidth="1"/>
    <col min="8968" max="8968" width="18" style="1" customWidth="1"/>
    <col min="8969" max="8969" width="9.28515625" style="1" customWidth="1"/>
    <col min="8970" max="8970" width="10" style="1" customWidth="1"/>
    <col min="8971" max="8973" width="18.7109375" style="1" customWidth="1"/>
    <col min="8974" max="8974" width="21.42578125" style="1" customWidth="1"/>
    <col min="8975" max="8975" width="22.85546875" style="1" customWidth="1"/>
    <col min="8976" max="8976" width="20.140625" style="1" customWidth="1"/>
    <col min="8977" max="8977" width="18" style="1" customWidth="1"/>
    <col min="8978" max="8978" width="18.140625" style="1" customWidth="1"/>
    <col min="8979" max="9206" width="11.42578125" style="1" customWidth="1"/>
    <col min="9207" max="9213" width="12.28515625" style="1"/>
    <col min="9214" max="9214" width="19.42578125" style="1" customWidth="1"/>
    <col min="9215" max="9215" width="50.85546875" style="1" customWidth="1"/>
    <col min="9216" max="9216" width="18.7109375" style="1" customWidth="1"/>
    <col min="9217" max="9218" width="18.28515625" style="1" customWidth="1"/>
    <col min="9219" max="9219" width="18.42578125" style="1" customWidth="1"/>
    <col min="9220" max="9220" width="18" style="1" customWidth="1"/>
    <col min="9221" max="9221" width="18.7109375" style="1" customWidth="1"/>
    <col min="9222" max="9222" width="18.28515625" style="1" customWidth="1"/>
    <col min="9223" max="9223" width="18.140625" style="1" customWidth="1"/>
    <col min="9224" max="9224" width="18" style="1" customWidth="1"/>
    <col min="9225" max="9225" width="9.28515625" style="1" customWidth="1"/>
    <col min="9226" max="9226" width="10" style="1" customWidth="1"/>
    <col min="9227" max="9229" width="18.7109375" style="1" customWidth="1"/>
    <col min="9230" max="9230" width="21.42578125" style="1" customWidth="1"/>
    <col min="9231" max="9231" width="22.85546875" style="1" customWidth="1"/>
    <col min="9232" max="9232" width="20.140625" style="1" customWidth="1"/>
    <col min="9233" max="9233" width="18" style="1" customWidth="1"/>
    <col min="9234" max="9234" width="18.140625" style="1" customWidth="1"/>
    <col min="9235" max="9462" width="11.42578125" style="1" customWidth="1"/>
    <col min="9463" max="9469" width="12.28515625" style="1"/>
    <col min="9470" max="9470" width="19.42578125" style="1" customWidth="1"/>
    <col min="9471" max="9471" width="50.85546875" style="1" customWidth="1"/>
    <col min="9472" max="9472" width="18.7109375" style="1" customWidth="1"/>
    <col min="9473" max="9474" width="18.28515625" style="1" customWidth="1"/>
    <col min="9475" max="9475" width="18.42578125" style="1" customWidth="1"/>
    <col min="9476" max="9476" width="18" style="1" customWidth="1"/>
    <col min="9477" max="9477" width="18.7109375" style="1" customWidth="1"/>
    <col min="9478" max="9478" width="18.28515625" style="1" customWidth="1"/>
    <col min="9479" max="9479" width="18.140625" style="1" customWidth="1"/>
    <col min="9480" max="9480" width="18" style="1" customWidth="1"/>
    <col min="9481" max="9481" width="9.28515625" style="1" customWidth="1"/>
    <col min="9482" max="9482" width="10" style="1" customWidth="1"/>
    <col min="9483" max="9485" width="18.7109375" style="1" customWidth="1"/>
    <col min="9486" max="9486" width="21.42578125" style="1" customWidth="1"/>
    <col min="9487" max="9487" width="22.85546875" style="1" customWidth="1"/>
    <col min="9488" max="9488" width="20.140625" style="1" customWidth="1"/>
    <col min="9489" max="9489" width="18" style="1" customWidth="1"/>
    <col min="9490" max="9490" width="18.140625" style="1" customWidth="1"/>
    <col min="9491" max="9718" width="11.42578125" style="1" customWidth="1"/>
    <col min="9719" max="9725" width="12.28515625" style="1"/>
    <col min="9726" max="9726" width="19.42578125" style="1" customWidth="1"/>
    <col min="9727" max="9727" width="50.85546875" style="1" customWidth="1"/>
    <col min="9728" max="9728" width="18.7109375" style="1" customWidth="1"/>
    <col min="9729" max="9730" width="18.28515625" style="1" customWidth="1"/>
    <col min="9731" max="9731" width="18.42578125" style="1" customWidth="1"/>
    <col min="9732" max="9732" width="18" style="1" customWidth="1"/>
    <col min="9733" max="9733" width="18.7109375" style="1" customWidth="1"/>
    <col min="9734" max="9734" width="18.28515625" style="1" customWidth="1"/>
    <col min="9735" max="9735" width="18.140625" style="1" customWidth="1"/>
    <col min="9736" max="9736" width="18" style="1" customWidth="1"/>
    <col min="9737" max="9737" width="9.28515625" style="1" customWidth="1"/>
    <col min="9738" max="9738" width="10" style="1" customWidth="1"/>
    <col min="9739" max="9741" width="18.7109375" style="1" customWidth="1"/>
    <col min="9742" max="9742" width="21.42578125" style="1" customWidth="1"/>
    <col min="9743" max="9743" width="22.85546875" style="1" customWidth="1"/>
    <col min="9744" max="9744" width="20.140625" style="1" customWidth="1"/>
    <col min="9745" max="9745" width="18" style="1" customWidth="1"/>
    <col min="9746" max="9746" width="18.140625" style="1" customWidth="1"/>
    <col min="9747" max="9974" width="11.42578125" style="1" customWidth="1"/>
    <col min="9975" max="9981" width="12.28515625" style="1"/>
    <col min="9982" max="9982" width="19.42578125" style="1" customWidth="1"/>
    <col min="9983" max="9983" width="50.85546875" style="1" customWidth="1"/>
    <col min="9984" max="9984" width="18.7109375" style="1" customWidth="1"/>
    <col min="9985" max="9986" width="18.28515625" style="1" customWidth="1"/>
    <col min="9987" max="9987" width="18.42578125" style="1" customWidth="1"/>
    <col min="9988" max="9988" width="18" style="1" customWidth="1"/>
    <col min="9989" max="9989" width="18.7109375" style="1" customWidth="1"/>
    <col min="9990" max="9990" width="18.28515625" style="1" customWidth="1"/>
    <col min="9991" max="9991" width="18.140625" style="1" customWidth="1"/>
    <col min="9992" max="9992" width="18" style="1" customWidth="1"/>
    <col min="9993" max="9993" width="9.28515625" style="1" customWidth="1"/>
    <col min="9994" max="9994" width="10" style="1" customWidth="1"/>
    <col min="9995" max="9997" width="18.7109375" style="1" customWidth="1"/>
    <col min="9998" max="9998" width="21.42578125" style="1" customWidth="1"/>
    <col min="9999" max="9999" width="22.85546875" style="1" customWidth="1"/>
    <col min="10000" max="10000" width="20.140625" style="1" customWidth="1"/>
    <col min="10001" max="10001" width="18" style="1" customWidth="1"/>
    <col min="10002" max="10002" width="18.140625" style="1" customWidth="1"/>
    <col min="10003" max="10230" width="11.42578125" style="1" customWidth="1"/>
    <col min="10231" max="10237" width="12.28515625" style="1"/>
    <col min="10238" max="10238" width="19.42578125" style="1" customWidth="1"/>
    <col min="10239" max="10239" width="50.85546875" style="1" customWidth="1"/>
    <col min="10240" max="10240" width="18.7109375" style="1" customWidth="1"/>
    <col min="10241" max="10242" width="18.28515625" style="1" customWidth="1"/>
    <col min="10243" max="10243" width="18.42578125" style="1" customWidth="1"/>
    <col min="10244" max="10244" width="18" style="1" customWidth="1"/>
    <col min="10245" max="10245" width="18.7109375" style="1" customWidth="1"/>
    <col min="10246" max="10246" width="18.28515625" style="1" customWidth="1"/>
    <col min="10247" max="10247" width="18.140625" style="1" customWidth="1"/>
    <col min="10248" max="10248" width="18" style="1" customWidth="1"/>
    <col min="10249" max="10249" width="9.28515625" style="1" customWidth="1"/>
    <col min="10250" max="10250" width="10" style="1" customWidth="1"/>
    <col min="10251" max="10253" width="18.7109375" style="1" customWidth="1"/>
    <col min="10254" max="10254" width="21.42578125" style="1" customWidth="1"/>
    <col min="10255" max="10255" width="22.85546875" style="1" customWidth="1"/>
    <col min="10256" max="10256" width="20.140625" style="1" customWidth="1"/>
    <col min="10257" max="10257" width="18" style="1" customWidth="1"/>
    <col min="10258" max="10258" width="18.140625" style="1" customWidth="1"/>
    <col min="10259" max="10486" width="11.42578125" style="1" customWidth="1"/>
    <col min="10487" max="10493" width="12.28515625" style="1"/>
    <col min="10494" max="10494" width="19.42578125" style="1" customWidth="1"/>
    <col min="10495" max="10495" width="50.85546875" style="1" customWidth="1"/>
    <col min="10496" max="10496" width="18.7109375" style="1" customWidth="1"/>
    <col min="10497" max="10498" width="18.28515625" style="1" customWidth="1"/>
    <col min="10499" max="10499" width="18.42578125" style="1" customWidth="1"/>
    <col min="10500" max="10500" width="18" style="1" customWidth="1"/>
    <col min="10501" max="10501" width="18.7109375" style="1" customWidth="1"/>
    <col min="10502" max="10502" width="18.28515625" style="1" customWidth="1"/>
    <col min="10503" max="10503" width="18.140625" style="1" customWidth="1"/>
    <col min="10504" max="10504" width="18" style="1" customWidth="1"/>
    <col min="10505" max="10505" width="9.28515625" style="1" customWidth="1"/>
    <col min="10506" max="10506" width="10" style="1" customWidth="1"/>
    <col min="10507" max="10509" width="18.7109375" style="1" customWidth="1"/>
    <col min="10510" max="10510" width="21.42578125" style="1" customWidth="1"/>
    <col min="10511" max="10511" width="22.85546875" style="1" customWidth="1"/>
    <col min="10512" max="10512" width="20.140625" style="1" customWidth="1"/>
    <col min="10513" max="10513" width="18" style="1" customWidth="1"/>
    <col min="10514" max="10514" width="18.140625" style="1" customWidth="1"/>
    <col min="10515" max="10742" width="11.42578125" style="1" customWidth="1"/>
    <col min="10743" max="10749" width="12.28515625" style="1"/>
    <col min="10750" max="10750" width="19.42578125" style="1" customWidth="1"/>
    <col min="10751" max="10751" width="50.85546875" style="1" customWidth="1"/>
    <col min="10752" max="10752" width="18.7109375" style="1" customWidth="1"/>
    <col min="10753" max="10754" width="18.28515625" style="1" customWidth="1"/>
    <col min="10755" max="10755" width="18.42578125" style="1" customWidth="1"/>
    <col min="10756" max="10756" width="18" style="1" customWidth="1"/>
    <col min="10757" max="10757" width="18.7109375" style="1" customWidth="1"/>
    <col min="10758" max="10758" width="18.28515625" style="1" customWidth="1"/>
    <col min="10759" max="10759" width="18.140625" style="1" customWidth="1"/>
    <col min="10760" max="10760" width="18" style="1" customWidth="1"/>
    <col min="10761" max="10761" width="9.28515625" style="1" customWidth="1"/>
    <col min="10762" max="10762" width="10" style="1" customWidth="1"/>
    <col min="10763" max="10765" width="18.7109375" style="1" customWidth="1"/>
    <col min="10766" max="10766" width="21.42578125" style="1" customWidth="1"/>
    <col min="10767" max="10767" width="22.85546875" style="1" customWidth="1"/>
    <col min="10768" max="10768" width="20.140625" style="1" customWidth="1"/>
    <col min="10769" max="10769" width="18" style="1" customWidth="1"/>
    <col min="10770" max="10770" width="18.140625" style="1" customWidth="1"/>
    <col min="10771" max="10998" width="11.42578125" style="1" customWidth="1"/>
    <col min="10999" max="11005" width="12.28515625" style="1"/>
    <col min="11006" max="11006" width="19.42578125" style="1" customWidth="1"/>
    <col min="11007" max="11007" width="50.85546875" style="1" customWidth="1"/>
    <col min="11008" max="11008" width="18.7109375" style="1" customWidth="1"/>
    <col min="11009" max="11010" width="18.28515625" style="1" customWidth="1"/>
    <col min="11011" max="11011" width="18.42578125" style="1" customWidth="1"/>
    <col min="11012" max="11012" width="18" style="1" customWidth="1"/>
    <col min="11013" max="11013" width="18.7109375" style="1" customWidth="1"/>
    <col min="11014" max="11014" width="18.28515625" style="1" customWidth="1"/>
    <col min="11015" max="11015" width="18.140625" style="1" customWidth="1"/>
    <col min="11016" max="11016" width="18" style="1" customWidth="1"/>
    <col min="11017" max="11017" width="9.28515625" style="1" customWidth="1"/>
    <col min="11018" max="11018" width="10" style="1" customWidth="1"/>
    <col min="11019" max="11021" width="18.7109375" style="1" customWidth="1"/>
    <col min="11022" max="11022" width="21.42578125" style="1" customWidth="1"/>
    <col min="11023" max="11023" width="22.85546875" style="1" customWidth="1"/>
    <col min="11024" max="11024" width="20.140625" style="1" customWidth="1"/>
    <col min="11025" max="11025" width="18" style="1" customWidth="1"/>
    <col min="11026" max="11026" width="18.140625" style="1" customWidth="1"/>
    <col min="11027" max="11254" width="11.42578125" style="1" customWidth="1"/>
    <col min="11255" max="11261" width="12.28515625" style="1"/>
    <col min="11262" max="11262" width="19.42578125" style="1" customWidth="1"/>
    <col min="11263" max="11263" width="50.85546875" style="1" customWidth="1"/>
    <col min="11264" max="11264" width="18.7109375" style="1" customWidth="1"/>
    <col min="11265" max="11266" width="18.28515625" style="1" customWidth="1"/>
    <col min="11267" max="11267" width="18.42578125" style="1" customWidth="1"/>
    <col min="11268" max="11268" width="18" style="1" customWidth="1"/>
    <col min="11269" max="11269" width="18.7109375" style="1" customWidth="1"/>
    <col min="11270" max="11270" width="18.28515625" style="1" customWidth="1"/>
    <col min="11271" max="11271" width="18.140625" style="1" customWidth="1"/>
    <col min="11272" max="11272" width="18" style="1" customWidth="1"/>
    <col min="11273" max="11273" width="9.28515625" style="1" customWidth="1"/>
    <col min="11274" max="11274" width="10" style="1" customWidth="1"/>
    <col min="11275" max="11277" width="18.7109375" style="1" customWidth="1"/>
    <col min="11278" max="11278" width="21.42578125" style="1" customWidth="1"/>
    <col min="11279" max="11279" width="22.85546875" style="1" customWidth="1"/>
    <col min="11280" max="11280" width="20.140625" style="1" customWidth="1"/>
    <col min="11281" max="11281" width="18" style="1" customWidth="1"/>
    <col min="11282" max="11282" width="18.140625" style="1" customWidth="1"/>
    <col min="11283" max="11510" width="11.42578125" style="1" customWidth="1"/>
    <col min="11511" max="11517" width="12.28515625" style="1"/>
    <col min="11518" max="11518" width="19.42578125" style="1" customWidth="1"/>
    <col min="11519" max="11519" width="50.85546875" style="1" customWidth="1"/>
    <col min="11520" max="11520" width="18.7109375" style="1" customWidth="1"/>
    <col min="11521" max="11522" width="18.28515625" style="1" customWidth="1"/>
    <col min="11523" max="11523" width="18.42578125" style="1" customWidth="1"/>
    <col min="11524" max="11524" width="18" style="1" customWidth="1"/>
    <col min="11525" max="11525" width="18.7109375" style="1" customWidth="1"/>
    <col min="11526" max="11526" width="18.28515625" style="1" customWidth="1"/>
    <col min="11527" max="11527" width="18.140625" style="1" customWidth="1"/>
    <col min="11528" max="11528" width="18" style="1" customWidth="1"/>
    <col min="11529" max="11529" width="9.28515625" style="1" customWidth="1"/>
    <col min="11530" max="11530" width="10" style="1" customWidth="1"/>
    <col min="11531" max="11533" width="18.7109375" style="1" customWidth="1"/>
    <col min="11534" max="11534" width="21.42578125" style="1" customWidth="1"/>
    <col min="11535" max="11535" width="22.85546875" style="1" customWidth="1"/>
    <col min="11536" max="11536" width="20.140625" style="1" customWidth="1"/>
    <col min="11537" max="11537" width="18" style="1" customWidth="1"/>
    <col min="11538" max="11538" width="18.140625" style="1" customWidth="1"/>
    <col min="11539" max="11766" width="11.42578125" style="1" customWidth="1"/>
    <col min="11767" max="11773" width="12.28515625" style="1"/>
    <col min="11774" max="11774" width="19.42578125" style="1" customWidth="1"/>
    <col min="11775" max="11775" width="50.85546875" style="1" customWidth="1"/>
    <col min="11776" max="11776" width="18.7109375" style="1" customWidth="1"/>
    <col min="11777" max="11778" width="18.28515625" style="1" customWidth="1"/>
    <col min="11779" max="11779" width="18.42578125" style="1" customWidth="1"/>
    <col min="11780" max="11780" width="18" style="1" customWidth="1"/>
    <col min="11781" max="11781" width="18.7109375" style="1" customWidth="1"/>
    <col min="11782" max="11782" width="18.28515625" style="1" customWidth="1"/>
    <col min="11783" max="11783" width="18.140625" style="1" customWidth="1"/>
    <col min="11784" max="11784" width="18" style="1" customWidth="1"/>
    <col min="11785" max="11785" width="9.28515625" style="1" customWidth="1"/>
    <col min="11786" max="11786" width="10" style="1" customWidth="1"/>
    <col min="11787" max="11789" width="18.7109375" style="1" customWidth="1"/>
    <col min="11790" max="11790" width="21.42578125" style="1" customWidth="1"/>
    <col min="11791" max="11791" width="22.85546875" style="1" customWidth="1"/>
    <col min="11792" max="11792" width="20.140625" style="1" customWidth="1"/>
    <col min="11793" max="11793" width="18" style="1" customWidth="1"/>
    <col min="11794" max="11794" width="18.140625" style="1" customWidth="1"/>
    <col min="11795" max="12022" width="11.42578125" style="1" customWidth="1"/>
    <col min="12023" max="12029" width="12.28515625" style="1"/>
    <col min="12030" max="12030" width="19.42578125" style="1" customWidth="1"/>
    <col min="12031" max="12031" width="50.85546875" style="1" customWidth="1"/>
    <col min="12032" max="12032" width="18.7109375" style="1" customWidth="1"/>
    <col min="12033" max="12034" width="18.28515625" style="1" customWidth="1"/>
    <col min="12035" max="12035" width="18.42578125" style="1" customWidth="1"/>
    <col min="12036" max="12036" width="18" style="1" customWidth="1"/>
    <col min="12037" max="12037" width="18.7109375" style="1" customWidth="1"/>
    <col min="12038" max="12038" width="18.28515625" style="1" customWidth="1"/>
    <col min="12039" max="12039" width="18.140625" style="1" customWidth="1"/>
    <col min="12040" max="12040" width="18" style="1" customWidth="1"/>
    <col min="12041" max="12041" width="9.28515625" style="1" customWidth="1"/>
    <col min="12042" max="12042" width="10" style="1" customWidth="1"/>
    <col min="12043" max="12045" width="18.7109375" style="1" customWidth="1"/>
    <col min="12046" max="12046" width="21.42578125" style="1" customWidth="1"/>
    <col min="12047" max="12047" width="22.85546875" style="1" customWidth="1"/>
    <col min="12048" max="12048" width="20.140625" style="1" customWidth="1"/>
    <col min="12049" max="12049" width="18" style="1" customWidth="1"/>
    <col min="12050" max="12050" width="18.140625" style="1" customWidth="1"/>
    <col min="12051" max="12278" width="11.42578125" style="1" customWidth="1"/>
    <col min="12279" max="12285" width="12.28515625" style="1"/>
    <col min="12286" max="12286" width="19.42578125" style="1" customWidth="1"/>
    <col min="12287" max="12287" width="50.85546875" style="1" customWidth="1"/>
    <col min="12288" max="12288" width="18.7109375" style="1" customWidth="1"/>
    <col min="12289" max="12290" width="18.28515625" style="1" customWidth="1"/>
    <col min="12291" max="12291" width="18.42578125" style="1" customWidth="1"/>
    <col min="12292" max="12292" width="18" style="1" customWidth="1"/>
    <col min="12293" max="12293" width="18.7109375" style="1" customWidth="1"/>
    <col min="12294" max="12294" width="18.28515625" style="1" customWidth="1"/>
    <col min="12295" max="12295" width="18.140625" style="1" customWidth="1"/>
    <col min="12296" max="12296" width="18" style="1" customWidth="1"/>
    <col min="12297" max="12297" width="9.28515625" style="1" customWidth="1"/>
    <col min="12298" max="12298" width="10" style="1" customWidth="1"/>
    <col min="12299" max="12301" width="18.7109375" style="1" customWidth="1"/>
    <col min="12302" max="12302" width="21.42578125" style="1" customWidth="1"/>
    <col min="12303" max="12303" width="22.85546875" style="1" customWidth="1"/>
    <col min="12304" max="12304" width="20.140625" style="1" customWidth="1"/>
    <col min="12305" max="12305" width="18" style="1" customWidth="1"/>
    <col min="12306" max="12306" width="18.140625" style="1" customWidth="1"/>
    <col min="12307" max="12534" width="11.42578125" style="1" customWidth="1"/>
    <col min="12535" max="12541" width="12.28515625" style="1"/>
    <col min="12542" max="12542" width="19.42578125" style="1" customWidth="1"/>
    <col min="12543" max="12543" width="50.85546875" style="1" customWidth="1"/>
    <col min="12544" max="12544" width="18.7109375" style="1" customWidth="1"/>
    <col min="12545" max="12546" width="18.28515625" style="1" customWidth="1"/>
    <col min="12547" max="12547" width="18.42578125" style="1" customWidth="1"/>
    <col min="12548" max="12548" width="18" style="1" customWidth="1"/>
    <col min="12549" max="12549" width="18.7109375" style="1" customWidth="1"/>
    <col min="12550" max="12550" width="18.28515625" style="1" customWidth="1"/>
    <col min="12551" max="12551" width="18.140625" style="1" customWidth="1"/>
    <col min="12552" max="12552" width="18" style="1" customWidth="1"/>
    <col min="12553" max="12553" width="9.28515625" style="1" customWidth="1"/>
    <col min="12554" max="12554" width="10" style="1" customWidth="1"/>
    <col min="12555" max="12557" width="18.7109375" style="1" customWidth="1"/>
    <col min="12558" max="12558" width="21.42578125" style="1" customWidth="1"/>
    <col min="12559" max="12559" width="22.85546875" style="1" customWidth="1"/>
    <col min="12560" max="12560" width="20.140625" style="1" customWidth="1"/>
    <col min="12561" max="12561" width="18" style="1" customWidth="1"/>
    <col min="12562" max="12562" width="18.140625" style="1" customWidth="1"/>
    <col min="12563" max="12790" width="11.42578125" style="1" customWidth="1"/>
    <col min="12791" max="12797" width="12.28515625" style="1"/>
    <col min="12798" max="12798" width="19.42578125" style="1" customWidth="1"/>
    <col min="12799" max="12799" width="50.85546875" style="1" customWidth="1"/>
    <col min="12800" max="12800" width="18.7109375" style="1" customWidth="1"/>
    <col min="12801" max="12802" width="18.28515625" style="1" customWidth="1"/>
    <col min="12803" max="12803" width="18.42578125" style="1" customWidth="1"/>
    <col min="12804" max="12804" width="18" style="1" customWidth="1"/>
    <col min="12805" max="12805" width="18.7109375" style="1" customWidth="1"/>
    <col min="12806" max="12806" width="18.28515625" style="1" customWidth="1"/>
    <col min="12807" max="12807" width="18.140625" style="1" customWidth="1"/>
    <col min="12808" max="12808" width="18" style="1" customWidth="1"/>
    <col min="12809" max="12809" width="9.28515625" style="1" customWidth="1"/>
    <col min="12810" max="12810" width="10" style="1" customWidth="1"/>
    <col min="12811" max="12813" width="18.7109375" style="1" customWidth="1"/>
    <col min="12814" max="12814" width="21.42578125" style="1" customWidth="1"/>
    <col min="12815" max="12815" width="22.85546875" style="1" customWidth="1"/>
    <col min="12816" max="12816" width="20.140625" style="1" customWidth="1"/>
    <col min="12817" max="12817" width="18" style="1" customWidth="1"/>
    <col min="12818" max="12818" width="18.140625" style="1" customWidth="1"/>
    <col min="12819" max="13046" width="11.42578125" style="1" customWidth="1"/>
    <col min="13047" max="13053" width="12.28515625" style="1"/>
    <col min="13054" max="13054" width="19.42578125" style="1" customWidth="1"/>
    <col min="13055" max="13055" width="50.85546875" style="1" customWidth="1"/>
    <col min="13056" max="13056" width="18.7109375" style="1" customWidth="1"/>
    <col min="13057" max="13058" width="18.28515625" style="1" customWidth="1"/>
    <col min="13059" max="13059" width="18.42578125" style="1" customWidth="1"/>
    <col min="13060" max="13060" width="18" style="1" customWidth="1"/>
    <col min="13061" max="13061" width="18.7109375" style="1" customWidth="1"/>
    <col min="13062" max="13062" width="18.28515625" style="1" customWidth="1"/>
    <col min="13063" max="13063" width="18.140625" style="1" customWidth="1"/>
    <col min="13064" max="13064" width="18" style="1" customWidth="1"/>
    <col min="13065" max="13065" width="9.28515625" style="1" customWidth="1"/>
    <col min="13066" max="13066" width="10" style="1" customWidth="1"/>
    <col min="13067" max="13069" width="18.7109375" style="1" customWidth="1"/>
    <col min="13070" max="13070" width="21.42578125" style="1" customWidth="1"/>
    <col min="13071" max="13071" width="22.85546875" style="1" customWidth="1"/>
    <col min="13072" max="13072" width="20.140625" style="1" customWidth="1"/>
    <col min="13073" max="13073" width="18" style="1" customWidth="1"/>
    <col min="13074" max="13074" width="18.140625" style="1" customWidth="1"/>
    <col min="13075" max="13302" width="11.42578125" style="1" customWidth="1"/>
    <col min="13303" max="13309" width="12.28515625" style="1"/>
    <col min="13310" max="13310" width="19.42578125" style="1" customWidth="1"/>
    <col min="13311" max="13311" width="50.85546875" style="1" customWidth="1"/>
    <col min="13312" max="13312" width="18.7109375" style="1" customWidth="1"/>
    <col min="13313" max="13314" width="18.28515625" style="1" customWidth="1"/>
    <col min="13315" max="13315" width="18.42578125" style="1" customWidth="1"/>
    <col min="13316" max="13316" width="18" style="1" customWidth="1"/>
    <col min="13317" max="13317" width="18.7109375" style="1" customWidth="1"/>
    <col min="13318" max="13318" width="18.28515625" style="1" customWidth="1"/>
    <col min="13319" max="13319" width="18.140625" style="1" customWidth="1"/>
    <col min="13320" max="13320" width="18" style="1" customWidth="1"/>
    <col min="13321" max="13321" width="9.28515625" style="1" customWidth="1"/>
    <col min="13322" max="13322" width="10" style="1" customWidth="1"/>
    <col min="13323" max="13325" width="18.7109375" style="1" customWidth="1"/>
    <col min="13326" max="13326" width="21.42578125" style="1" customWidth="1"/>
    <col min="13327" max="13327" width="22.85546875" style="1" customWidth="1"/>
    <col min="13328" max="13328" width="20.140625" style="1" customWidth="1"/>
    <col min="13329" max="13329" width="18" style="1" customWidth="1"/>
    <col min="13330" max="13330" width="18.140625" style="1" customWidth="1"/>
    <col min="13331" max="13558" width="11.42578125" style="1" customWidth="1"/>
    <col min="13559" max="13565" width="12.28515625" style="1"/>
    <col min="13566" max="13566" width="19.42578125" style="1" customWidth="1"/>
    <col min="13567" max="13567" width="50.85546875" style="1" customWidth="1"/>
    <col min="13568" max="13568" width="18.7109375" style="1" customWidth="1"/>
    <col min="13569" max="13570" width="18.28515625" style="1" customWidth="1"/>
    <col min="13571" max="13571" width="18.42578125" style="1" customWidth="1"/>
    <col min="13572" max="13572" width="18" style="1" customWidth="1"/>
    <col min="13573" max="13573" width="18.7109375" style="1" customWidth="1"/>
    <col min="13574" max="13574" width="18.28515625" style="1" customWidth="1"/>
    <col min="13575" max="13575" width="18.140625" style="1" customWidth="1"/>
    <col min="13576" max="13576" width="18" style="1" customWidth="1"/>
    <col min="13577" max="13577" width="9.28515625" style="1" customWidth="1"/>
    <col min="13578" max="13578" width="10" style="1" customWidth="1"/>
    <col min="13579" max="13581" width="18.7109375" style="1" customWidth="1"/>
    <col min="13582" max="13582" width="21.42578125" style="1" customWidth="1"/>
    <col min="13583" max="13583" width="22.85546875" style="1" customWidth="1"/>
    <col min="13584" max="13584" width="20.140625" style="1" customWidth="1"/>
    <col min="13585" max="13585" width="18" style="1" customWidth="1"/>
    <col min="13586" max="13586" width="18.140625" style="1" customWidth="1"/>
    <col min="13587" max="13814" width="11.42578125" style="1" customWidth="1"/>
    <col min="13815" max="13821" width="12.28515625" style="1"/>
    <col min="13822" max="13822" width="19.42578125" style="1" customWidth="1"/>
    <col min="13823" max="13823" width="50.85546875" style="1" customWidth="1"/>
    <col min="13824" max="13824" width="18.7109375" style="1" customWidth="1"/>
    <col min="13825" max="13826" width="18.28515625" style="1" customWidth="1"/>
    <col min="13827" max="13827" width="18.42578125" style="1" customWidth="1"/>
    <col min="13828" max="13828" width="18" style="1" customWidth="1"/>
    <col min="13829" max="13829" width="18.7109375" style="1" customWidth="1"/>
    <col min="13830" max="13830" width="18.28515625" style="1" customWidth="1"/>
    <col min="13831" max="13831" width="18.140625" style="1" customWidth="1"/>
    <col min="13832" max="13832" width="18" style="1" customWidth="1"/>
    <col min="13833" max="13833" width="9.28515625" style="1" customWidth="1"/>
    <col min="13834" max="13834" width="10" style="1" customWidth="1"/>
    <col min="13835" max="13837" width="18.7109375" style="1" customWidth="1"/>
    <col min="13838" max="13838" width="21.42578125" style="1" customWidth="1"/>
    <col min="13839" max="13839" width="22.85546875" style="1" customWidth="1"/>
    <col min="13840" max="13840" width="20.140625" style="1" customWidth="1"/>
    <col min="13841" max="13841" width="18" style="1" customWidth="1"/>
    <col min="13842" max="13842" width="18.140625" style="1" customWidth="1"/>
    <col min="13843" max="14070" width="11.42578125" style="1" customWidth="1"/>
    <col min="14071" max="14077" width="12.28515625" style="1"/>
    <col min="14078" max="14078" width="19.42578125" style="1" customWidth="1"/>
    <col min="14079" max="14079" width="50.85546875" style="1" customWidth="1"/>
    <col min="14080" max="14080" width="18.7109375" style="1" customWidth="1"/>
    <col min="14081" max="14082" width="18.28515625" style="1" customWidth="1"/>
    <col min="14083" max="14083" width="18.42578125" style="1" customWidth="1"/>
    <col min="14084" max="14084" width="18" style="1" customWidth="1"/>
    <col min="14085" max="14085" width="18.7109375" style="1" customWidth="1"/>
    <col min="14086" max="14086" width="18.28515625" style="1" customWidth="1"/>
    <col min="14087" max="14087" width="18.140625" style="1" customWidth="1"/>
    <col min="14088" max="14088" width="18" style="1" customWidth="1"/>
    <col min="14089" max="14089" width="9.28515625" style="1" customWidth="1"/>
    <col min="14090" max="14090" width="10" style="1" customWidth="1"/>
    <col min="14091" max="14093" width="18.7109375" style="1" customWidth="1"/>
    <col min="14094" max="14094" width="21.42578125" style="1" customWidth="1"/>
    <col min="14095" max="14095" width="22.85546875" style="1" customWidth="1"/>
    <col min="14096" max="14096" width="20.140625" style="1" customWidth="1"/>
    <col min="14097" max="14097" width="18" style="1" customWidth="1"/>
    <col min="14098" max="14098" width="18.140625" style="1" customWidth="1"/>
    <col min="14099" max="14326" width="11.42578125" style="1" customWidth="1"/>
    <col min="14327" max="14333" width="12.28515625" style="1"/>
    <col min="14334" max="14334" width="19.42578125" style="1" customWidth="1"/>
    <col min="14335" max="14335" width="50.85546875" style="1" customWidth="1"/>
    <col min="14336" max="14336" width="18.7109375" style="1" customWidth="1"/>
    <col min="14337" max="14338" width="18.28515625" style="1" customWidth="1"/>
    <col min="14339" max="14339" width="18.42578125" style="1" customWidth="1"/>
    <col min="14340" max="14340" width="18" style="1" customWidth="1"/>
    <col min="14341" max="14341" width="18.7109375" style="1" customWidth="1"/>
    <col min="14342" max="14342" width="18.28515625" style="1" customWidth="1"/>
    <col min="14343" max="14343" width="18.140625" style="1" customWidth="1"/>
    <col min="14344" max="14344" width="18" style="1" customWidth="1"/>
    <col min="14345" max="14345" width="9.28515625" style="1" customWidth="1"/>
    <col min="14346" max="14346" width="10" style="1" customWidth="1"/>
    <col min="14347" max="14349" width="18.7109375" style="1" customWidth="1"/>
    <col min="14350" max="14350" width="21.42578125" style="1" customWidth="1"/>
    <col min="14351" max="14351" width="22.85546875" style="1" customWidth="1"/>
    <col min="14352" max="14352" width="20.140625" style="1" customWidth="1"/>
    <col min="14353" max="14353" width="18" style="1" customWidth="1"/>
    <col min="14354" max="14354" width="18.140625" style="1" customWidth="1"/>
    <col min="14355" max="14582" width="11.42578125" style="1" customWidth="1"/>
    <col min="14583" max="14589" width="12.28515625" style="1"/>
    <col min="14590" max="14590" width="19.42578125" style="1" customWidth="1"/>
    <col min="14591" max="14591" width="50.85546875" style="1" customWidth="1"/>
    <col min="14592" max="14592" width="18.7109375" style="1" customWidth="1"/>
    <col min="14593" max="14594" width="18.28515625" style="1" customWidth="1"/>
    <col min="14595" max="14595" width="18.42578125" style="1" customWidth="1"/>
    <col min="14596" max="14596" width="18" style="1" customWidth="1"/>
    <col min="14597" max="14597" width="18.7109375" style="1" customWidth="1"/>
    <col min="14598" max="14598" width="18.28515625" style="1" customWidth="1"/>
    <col min="14599" max="14599" width="18.140625" style="1" customWidth="1"/>
    <col min="14600" max="14600" width="18" style="1" customWidth="1"/>
    <col min="14601" max="14601" width="9.28515625" style="1" customWidth="1"/>
    <col min="14602" max="14602" width="10" style="1" customWidth="1"/>
    <col min="14603" max="14605" width="18.7109375" style="1" customWidth="1"/>
    <col min="14606" max="14606" width="21.42578125" style="1" customWidth="1"/>
    <col min="14607" max="14607" width="22.85546875" style="1" customWidth="1"/>
    <col min="14608" max="14608" width="20.140625" style="1" customWidth="1"/>
    <col min="14609" max="14609" width="18" style="1" customWidth="1"/>
    <col min="14610" max="14610" width="18.140625" style="1" customWidth="1"/>
    <col min="14611" max="14838" width="11.42578125" style="1" customWidth="1"/>
    <col min="14839" max="14845" width="12.28515625" style="1"/>
    <col min="14846" max="14846" width="19.42578125" style="1" customWidth="1"/>
    <col min="14847" max="14847" width="50.85546875" style="1" customWidth="1"/>
    <col min="14848" max="14848" width="18.7109375" style="1" customWidth="1"/>
    <col min="14849" max="14850" width="18.28515625" style="1" customWidth="1"/>
    <col min="14851" max="14851" width="18.42578125" style="1" customWidth="1"/>
    <col min="14852" max="14852" width="18" style="1" customWidth="1"/>
    <col min="14853" max="14853" width="18.7109375" style="1" customWidth="1"/>
    <col min="14854" max="14854" width="18.28515625" style="1" customWidth="1"/>
    <col min="14855" max="14855" width="18.140625" style="1" customWidth="1"/>
    <col min="14856" max="14856" width="18" style="1" customWidth="1"/>
    <col min="14857" max="14857" width="9.28515625" style="1" customWidth="1"/>
    <col min="14858" max="14858" width="10" style="1" customWidth="1"/>
    <col min="14859" max="14861" width="18.7109375" style="1" customWidth="1"/>
    <col min="14862" max="14862" width="21.42578125" style="1" customWidth="1"/>
    <col min="14863" max="14863" width="22.85546875" style="1" customWidth="1"/>
    <col min="14864" max="14864" width="20.140625" style="1" customWidth="1"/>
    <col min="14865" max="14865" width="18" style="1" customWidth="1"/>
    <col min="14866" max="14866" width="18.140625" style="1" customWidth="1"/>
    <col min="14867" max="15094" width="11.42578125" style="1" customWidth="1"/>
    <col min="15095" max="15101" width="12.28515625" style="1"/>
    <col min="15102" max="15102" width="19.42578125" style="1" customWidth="1"/>
    <col min="15103" max="15103" width="50.85546875" style="1" customWidth="1"/>
    <col min="15104" max="15104" width="18.7109375" style="1" customWidth="1"/>
    <col min="15105" max="15106" width="18.28515625" style="1" customWidth="1"/>
    <col min="15107" max="15107" width="18.42578125" style="1" customWidth="1"/>
    <col min="15108" max="15108" width="18" style="1" customWidth="1"/>
    <col min="15109" max="15109" width="18.7109375" style="1" customWidth="1"/>
    <col min="15110" max="15110" width="18.28515625" style="1" customWidth="1"/>
    <col min="15111" max="15111" width="18.140625" style="1" customWidth="1"/>
    <col min="15112" max="15112" width="18" style="1" customWidth="1"/>
    <col min="15113" max="15113" width="9.28515625" style="1" customWidth="1"/>
    <col min="15114" max="15114" width="10" style="1" customWidth="1"/>
    <col min="15115" max="15117" width="18.7109375" style="1" customWidth="1"/>
    <col min="15118" max="15118" width="21.42578125" style="1" customWidth="1"/>
    <col min="15119" max="15119" width="22.85546875" style="1" customWidth="1"/>
    <col min="15120" max="15120" width="20.140625" style="1" customWidth="1"/>
    <col min="15121" max="15121" width="18" style="1" customWidth="1"/>
    <col min="15122" max="15122" width="18.140625" style="1" customWidth="1"/>
    <col min="15123" max="15350" width="11.42578125" style="1" customWidth="1"/>
    <col min="15351" max="15357" width="12.28515625" style="1"/>
    <col min="15358" max="15358" width="19.42578125" style="1" customWidth="1"/>
    <col min="15359" max="15359" width="50.85546875" style="1" customWidth="1"/>
    <col min="15360" max="15360" width="18.7109375" style="1" customWidth="1"/>
    <col min="15361" max="15362" width="18.28515625" style="1" customWidth="1"/>
    <col min="15363" max="15363" width="18.42578125" style="1" customWidth="1"/>
    <col min="15364" max="15364" width="18" style="1" customWidth="1"/>
    <col min="15365" max="15365" width="18.7109375" style="1" customWidth="1"/>
    <col min="15366" max="15366" width="18.28515625" style="1" customWidth="1"/>
    <col min="15367" max="15367" width="18.140625" style="1" customWidth="1"/>
    <col min="15368" max="15368" width="18" style="1" customWidth="1"/>
    <col min="15369" max="15369" width="9.28515625" style="1" customWidth="1"/>
    <col min="15370" max="15370" width="10" style="1" customWidth="1"/>
    <col min="15371" max="15373" width="18.7109375" style="1" customWidth="1"/>
    <col min="15374" max="15374" width="21.42578125" style="1" customWidth="1"/>
    <col min="15375" max="15375" width="22.85546875" style="1" customWidth="1"/>
    <col min="15376" max="15376" width="20.140625" style="1" customWidth="1"/>
    <col min="15377" max="15377" width="18" style="1" customWidth="1"/>
    <col min="15378" max="15378" width="18.140625" style="1" customWidth="1"/>
    <col min="15379" max="15606" width="11.42578125" style="1" customWidth="1"/>
    <col min="15607" max="15613" width="12.28515625" style="1"/>
    <col min="15614" max="15614" width="19.42578125" style="1" customWidth="1"/>
    <col min="15615" max="15615" width="50.85546875" style="1" customWidth="1"/>
    <col min="15616" max="15616" width="18.7109375" style="1" customWidth="1"/>
    <col min="15617" max="15618" width="18.28515625" style="1" customWidth="1"/>
    <col min="15619" max="15619" width="18.42578125" style="1" customWidth="1"/>
    <col min="15620" max="15620" width="18" style="1" customWidth="1"/>
    <col min="15621" max="15621" width="18.7109375" style="1" customWidth="1"/>
    <col min="15622" max="15622" width="18.28515625" style="1" customWidth="1"/>
    <col min="15623" max="15623" width="18.140625" style="1" customWidth="1"/>
    <col min="15624" max="15624" width="18" style="1" customWidth="1"/>
    <col min="15625" max="15625" width="9.28515625" style="1" customWidth="1"/>
    <col min="15626" max="15626" width="10" style="1" customWidth="1"/>
    <col min="15627" max="15629" width="18.7109375" style="1" customWidth="1"/>
    <col min="15630" max="15630" width="21.42578125" style="1" customWidth="1"/>
    <col min="15631" max="15631" width="22.85546875" style="1" customWidth="1"/>
    <col min="15632" max="15632" width="20.140625" style="1" customWidth="1"/>
    <col min="15633" max="15633" width="18" style="1" customWidth="1"/>
    <col min="15634" max="15634" width="18.140625" style="1" customWidth="1"/>
    <col min="15635" max="15862" width="11.42578125" style="1" customWidth="1"/>
    <col min="15863" max="15869" width="12.28515625" style="1"/>
    <col min="15870" max="15870" width="19.42578125" style="1" customWidth="1"/>
    <col min="15871" max="15871" width="50.85546875" style="1" customWidth="1"/>
    <col min="15872" max="15872" width="18.7109375" style="1" customWidth="1"/>
    <col min="15873" max="15874" width="18.28515625" style="1" customWidth="1"/>
    <col min="15875" max="15875" width="18.42578125" style="1" customWidth="1"/>
    <col min="15876" max="15876" width="18" style="1" customWidth="1"/>
    <col min="15877" max="15877" width="18.7109375" style="1" customWidth="1"/>
    <col min="15878" max="15878" width="18.28515625" style="1" customWidth="1"/>
    <col min="15879" max="15879" width="18.140625" style="1" customWidth="1"/>
    <col min="15880" max="15880" width="18" style="1" customWidth="1"/>
    <col min="15881" max="15881" width="9.28515625" style="1" customWidth="1"/>
    <col min="15882" max="15882" width="10" style="1" customWidth="1"/>
    <col min="15883" max="15885" width="18.7109375" style="1" customWidth="1"/>
    <col min="15886" max="15886" width="21.42578125" style="1" customWidth="1"/>
    <col min="15887" max="15887" width="22.85546875" style="1" customWidth="1"/>
    <col min="15888" max="15888" width="20.140625" style="1" customWidth="1"/>
    <col min="15889" max="15889" width="18" style="1" customWidth="1"/>
    <col min="15890" max="15890" width="18.140625" style="1" customWidth="1"/>
    <col min="15891" max="16118" width="11.42578125" style="1" customWidth="1"/>
    <col min="16119" max="16125" width="12.28515625" style="1"/>
    <col min="16126" max="16126" width="19.42578125" style="1" customWidth="1"/>
    <col min="16127" max="16127" width="50.85546875" style="1" customWidth="1"/>
    <col min="16128" max="16128" width="18.7109375" style="1" customWidth="1"/>
    <col min="16129" max="16130" width="18.28515625" style="1" customWidth="1"/>
    <col min="16131" max="16131" width="18.42578125" style="1" customWidth="1"/>
    <col min="16132" max="16132" width="18" style="1" customWidth="1"/>
    <col min="16133" max="16133" width="18.7109375" style="1" customWidth="1"/>
    <col min="16134" max="16134" width="18.28515625" style="1" customWidth="1"/>
    <col min="16135" max="16135" width="18.140625" style="1" customWidth="1"/>
    <col min="16136" max="16136" width="18" style="1" customWidth="1"/>
    <col min="16137" max="16137" width="9.28515625" style="1" customWidth="1"/>
    <col min="16138" max="16138" width="10" style="1" customWidth="1"/>
    <col min="16139" max="16141" width="18.7109375" style="1" customWidth="1"/>
    <col min="16142" max="16142" width="21.42578125" style="1" customWidth="1"/>
    <col min="16143" max="16143" width="22.85546875" style="1" customWidth="1"/>
    <col min="16144" max="16144" width="20.140625" style="1" customWidth="1"/>
    <col min="16145" max="16145" width="18" style="1" customWidth="1"/>
    <col min="16146" max="16146" width="18.140625" style="1" customWidth="1"/>
    <col min="16147" max="16384" width="11.42578125" style="1" customWidth="1"/>
  </cols>
  <sheetData>
    <row r="1" spans="1:26" ht="18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4"/>
      <c r="T1" s="4"/>
      <c r="U1" s="4"/>
      <c r="V1" s="4"/>
      <c r="W1" s="4"/>
    </row>
    <row r="2" spans="1:26" ht="18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5"/>
      <c r="S2" s="6"/>
      <c r="T2" s="6"/>
      <c r="U2" s="6"/>
      <c r="V2" s="6"/>
      <c r="W2" s="7"/>
    </row>
    <row r="3" spans="1:26" ht="18" x14ac:dyDescent="0.25">
      <c r="B3" s="8" t="s">
        <v>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S3" s="6"/>
      <c r="T3" s="6"/>
      <c r="U3" s="6"/>
      <c r="V3" s="6"/>
      <c r="W3" s="10"/>
    </row>
    <row r="4" spans="1:26" ht="20.25" customHeight="1" thickBot="1" x14ac:dyDescent="0.3">
      <c r="C4" s="11"/>
      <c r="D4" s="12"/>
      <c r="N4" s="16"/>
      <c r="O4" s="16"/>
      <c r="Q4" s="17"/>
      <c r="Y4" s="14"/>
    </row>
    <row r="5" spans="1:26" s="19" customFormat="1" ht="16.5" customHeight="1" thickTop="1" thickBot="1" x14ac:dyDescent="0.3">
      <c r="A5" s="19" t="s">
        <v>3</v>
      </c>
      <c r="B5" s="20" t="s">
        <v>4</v>
      </c>
      <c r="C5" s="21" t="s">
        <v>5</v>
      </c>
      <c r="D5" s="22" t="s">
        <v>6</v>
      </c>
      <c r="E5" s="22" t="s">
        <v>7</v>
      </c>
      <c r="F5" s="22" t="s">
        <v>8</v>
      </c>
      <c r="G5" s="23" t="s">
        <v>9</v>
      </c>
      <c r="H5" s="23" t="s">
        <v>10</v>
      </c>
      <c r="I5" s="23" t="s">
        <v>11</v>
      </c>
      <c r="J5" s="23" t="s">
        <v>12</v>
      </c>
      <c r="K5" s="23" t="s">
        <v>13</v>
      </c>
      <c r="L5" s="23" t="s">
        <v>14</v>
      </c>
      <c r="M5" s="23" t="s">
        <v>15</v>
      </c>
      <c r="N5" s="24" t="s">
        <v>16</v>
      </c>
      <c r="O5" s="25"/>
      <c r="P5" s="23" t="s">
        <v>17</v>
      </c>
      <c r="Q5" s="26" t="s">
        <v>18</v>
      </c>
      <c r="R5" s="27"/>
      <c r="S5" s="28" t="s">
        <v>19</v>
      </c>
      <c r="T5" s="29"/>
      <c r="U5" s="29"/>
      <c r="V5" s="29"/>
      <c r="W5" s="30"/>
    </row>
    <row r="6" spans="1:26" ht="24.75" customHeight="1" thickTop="1" thickBot="1" x14ac:dyDescent="0.3">
      <c r="A6" s="19" t="s">
        <v>3</v>
      </c>
      <c r="B6" s="31"/>
      <c r="C6" s="32"/>
      <c r="D6" s="33"/>
      <c r="E6" s="33"/>
      <c r="F6" s="33"/>
      <c r="G6" s="34"/>
      <c r="H6" s="34"/>
      <c r="I6" s="34"/>
      <c r="J6" s="34"/>
      <c r="K6" s="34"/>
      <c r="L6" s="34"/>
      <c r="M6" s="34"/>
      <c r="N6" s="35" t="s">
        <v>20</v>
      </c>
      <c r="O6" s="36" t="s">
        <v>21</v>
      </c>
      <c r="P6" s="34"/>
      <c r="Q6" s="37"/>
      <c r="R6" s="38"/>
      <c r="S6" s="39" t="s">
        <v>22</v>
      </c>
      <c r="T6" s="39" t="s">
        <v>23</v>
      </c>
      <c r="U6" s="39" t="s">
        <v>24</v>
      </c>
      <c r="V6" s="39" t="s">
        <v>25</v>
      </c>
      <c r="W6" s="39" t="s">
        <v>26</v>
      </c>
    </row>
    <row r="7" spans="1:26" ht="15.75" thickTop="1" x14ac:dyDescent="0.25">
      <c r="A7" s="19" t="s">
        <v>3</v>
      </c>
      <c r="B7" s="40" t="s">
        <v>27</v>
      </c>
      <c r="C7" s="41">
        <v>1</v>
      </c>
      <c r="D7" s="42" t="s">
        <v>28</v>
      </c>
      <c r="E7" s="42"/>
      <c r="F7" s="42"/>
      <c r="G7" s="43">
        <f t="shared" ref="G7:P7" si="0">G8+G144</f>
        <v>1482705754321</v>
      </c>
      <c r="H7" s="43">
        <f t="shared" si="0"/>
        <v>426386118488.45996</v>
      </c>
      <c r="I7" s="43">
        <f t="shared" si="0"/>
        <v>0</v>
      </c>
      <c r="J7" s="43">
        <f t="shared" si="0"/>
        <v>0</v>
      </c>
      <c r="K7" s="43">
        <f t="shared" si="0"/>
        <v>0</v>
      </c>
      <c r="L7" s="43">
        <f t="shared" si="0"/>
        <v>0</v>
      </c>
      <c r="M7" s="43">
        <f t="shared" si="0"/>
        <v>1909091872809.46</v>
      </c>
      <c r="N7" s="43">
        <f t="shared" si="0"/>
        <v>128844139958.07001</v>
      </c>
      <c r="O7" s="43">
        <f t="shared" si="0"/>
        <v>1735272531772.98</v>
      </c>
      <c r="P7" s="43">
        <f t="shared" si="0"/>
        <v>173819341036.47995</v>
      </c>
      <c r="Q7" s="44">
        <f>O7/M7</f>
        <v>0.90895181970436878</v>
      </c>
      <c r="R7" s="45"/>
      <c r="S7" s="46"/>
      <c r="T7" s="47"/>
      <c r="U7" s="48"/>
      <c r="V7" s="48"/>
      <c r="W7" s="49"/>
    </row>
    <row r="8" spans="1:26" ht="15" x14ac:dyDescent="0.25">
      <c r="A8" s="19" t="s">
        <v>3</v>
      </c>
      <c r="B8" s="50" t="s">
        <v>29</v>
      </c>
      <c r="C8" s="51" t="s">
        <v>30</v>
      </c>
      <c r="D8" s="52" t="s">
        <v>31</v>
      </c>
      <c r="E8" s="52"/>
      <c r="F8" s="52"/>
      <c r="G8" s="53">
        <f>G9+G56</f>
        <v>1396123352248</v>
      </c>
      <c r="H8" s="53">
        <f t="shared" ref="H8:P8" si="1">H9+H56</f>
        <v>167524848130.03</v>
      </c>
      <c r="I8" s="53">
        <f t="shared" si="1"/>
        <v>0</v>
      </c>
      <c r="J8" s="53">
        <f t="shared" si="1"/>
        <v>0</v>
      </c>
      <c r="K8" s="53">
        <f t="shared" si="1"/>
        <v>0</v>
      </c>
      <c r="L8" s="53">
        <f t="shared" si="1"/>
        <v>0</v>
      </c>
      <c r="M8" s="53">
        <f t="shared" si="1"/>
        <v>1563648200378.03</v>
      </c>
      <c r="N8" s="53">
        <f t="shared" si="1"/>
        <v>123971789930.08002</v>
      </c>
      <c r="O8" s="53">
        <f t="shared" si="1"/>
        <v>1397374399558.49</v>
      </c>
      <c r="P8" s="53">
        <f t="shared" si="1"/>
        <v>166273800819.53995</v>
      </c>
      <c r="Q8" s="44">
        <f t="shared" ref="Q8:Q38" si="2">O8/M8</f>
        <v>0.89366290909979529</v>
      </c>
      <c r="R8" s="54"/>
      <c r="S8" s="55"/>
      <c r="T8" s="56"/>
      <c r="U8" s="57"/>
      <c r="V8" s="57"/>
      <c r="W8" s="58"/>
    </row>
    <row r="9" spans="1:26" ht="15" x14ac:dyDescent="0.25">
      <c r="A9" s="19" t="s">
        <v>3</v>
      </c>
      <c r="B9" s="50" t="s">
        <v>32</v>
      </c>
      <c r="C9" s="51" t="s">
        <v>33</v>
      </c>
      <c r="D9" s="52" t="s">
        <v>34</v>
      </c>
      <c r="E9" s="52"/>
      <c r="F9" s="52"/>
      <c r="G9" s="53">
        <f>G10+G21</f>
        <v>666047025910</v>
      </c>
      <c r="H9" s="53">
        <f t="shared" ref="H9:N9" si="3">H10+H21</f>
        <v>25674815398.650002</v>
      </c>
      <c r="I9" s="53">
        <f t="shared" si="3"/>
        <v>0</v>
      </c>
      <c r="J9" s="53">
        <f t="shared" si="3"/>
        <v>0</v>
      </c>
      <c r="K9" s="53">
        <f t="shared" si="3"/>
        <v>0</v>
      </c>
      <c r="L9" s="53">
        <f t="shared" si="3"/>
        <v>0</v>
      </c>
      <c r="M9" s="53">
        <f t="shared" si="3"/>
        <v>691721841308.65002</v>
      </c>
      <c r="N9" s="53">
        <f t="shared" si="3"/>
        <v>46689676579.220001</v>
      </c>
      <c r="O9" s="53">
        <f>O10+O21</f>
        <v>642491303286.19995</v>
      </c>
      <c r="P9" s="53">
        <f>P10+P21</f>
        <v>49230538022.449989</v>
      </c>
      <c r="Q9" s="44">
        <f t="shared" si="2"/>
        <v>0.92882899587309242</v>
      </c>
      <c r="R9" s="54"/>
      <c r="S9" s="55"/>
      <c r="T9" s="56"/>
      <c r="U9" s="57"/>
      <c r="V9" s="57"/>
      <c r="W9" s="58"/>
    </row>
    <row r="10" spans="1:26" ht="15" x14ac:dyDescent="0.25">
      <c r="A10" s="19" t="s">
        <v>3</v>
      </c>
      <c r="B10" s="50"/>
      <c r="C10" s="51" t="s">
        <v>35</v>
      </c>
      <c r="D10" s="52" t="s">
        <v>36</v>
      </c>
      <c r="E10" s="52"/>
      <c r="F10" s="52"/>
      <c r="G10" s="53">
        <f>G11+G14</f>
        <v>256806327804</v>
      </c>
      <c r="H10" s="53">
        <f t="shared" ref="H10:N10" si="4">H11+H14</f>
        <v>14921845264</v>
      </c>
      <c r="I10" s="53">
        <f t="shared" si="4"/>
        <v>0</v>
      </c>
      <c r="J10" s="53">
        <f t="shared" si="4"/>
        <v>0</v>
      </c>
      <c r="K10" s="53">
        <f t="shared" si="4"/>
        <v>0</v>
      </c>
      <c r="L10" s="53">
        <f t="shared" si="4"/>
        <v>0</v>
      </c>
      <c r="M10" s="53">
        <f t="shared" si="4"/>
        <v>271728173068</v>
      </c>
      <c r="N10" s="53">
        <f t="shared" si="4"/>
        <v>8319637489</v>
      </c>
      <c r="O10" s="53">
        <f>O11+O14</f>
        <v>265986443203.25</v>
      </c>
      <c r="P10" s="53">
        <f>P11+P14</f>
        <v>5741729864.75</v>
      </c>
      <c r="Q10" s="44">
        <f t="shared" si="2"/>
        <v>0.9788695820535579</v>
      </c>
      <c r="R10" s="54"/>
      <c r="S10" s="55"/>
      <c r="T10" s="56"/>
      <c r="U10" s="57"/>
      <c r="V10" s="57"/>
      <c r="W10" s="58"/>
    </row>
    <row r="11" spans="1:26" s="19" customFormat="1" ht="27" customHeight="1" x14ac:dyDescent="0.25">
      <c r="A11" s="19" t="s">
        <v>3</v>
      </c>
      <c r="B11" s="50"/>
      <c r="C11" s="51" t="s">
        <v>37</v>
      </c>
      <c r="D11" s="52" t="s">
        <v>38</v>
      </c>
      <c r="E11" s="52"/>
      <c r="F11" s="52"/>
      <c r="G11" s="53">
        <f>SUM(G12:G13)</f>
        <v>46670166204</v>
      </c>
      <c r="H11" s="53">
        <f t="shared" ref="H11:P11" si="5">SUM(H12:H13)</f>
        <v>9921845264</v>
      </c>
      <c r="I11" s="53">
        <f t="shared" si="5"/>
        <v>0</v>
      </c>
      <c r="J11" s="53">
        <f t="shared" si="5"/>
        <v>0</v>
      </c>
      <c r="K11" s="53">
        <f t="shared" si="5"/>
        <v>0</v>
      </c>
      <c r="L11" s="53">
        <f t="shared" si="5"/>
        <v>0</v>
      </c>
      <c r="M11" s="53">
        <f t="shared" si="5"/>
        <v>56592011468</v>
      </c>
      <c r="N11" s="53">
        <f t="shared" si="5"/>
        <v>1672824445</v>
      </c>
      <c r="O11" s="53">
        <f>SUM(O12:O13)</f>
        <v>53427456476.25</v>
      </c>
      <c r="P11" s="53">
        <f t="shared" si="5"/>
        <v>3164554991.75</v>
      </c>
      <c r="Q11" s="44">
        <f t="shared" si="2"/>
        <v>0.9440812420399759</v>
      </c>
      <c r="R11" s="59"/>
      <c r="S11" s="60"/>
      <c r="T11" s="61"/>
      <c r="U11" s="62"/>
      <c r="V11" s="62"/>
      <c r="W11" s="63"/>
    </row>
    <row r="12" spans="1:26" ht="27" customHeight="1" x14ac:dyDescent="0.25">
      <c r="A12" s="19" t="s">
        <v>3</v>
      </c>
      <c r="B12" s="50" t="s">
        <v>39</v>
      </c>
      <c r="C12" s="64" t="s">
        <v>39</v>
      </c>
      <c r="D12" s="65" t="s">
        <v>40</v>
      </c>
      <c r="E12" s="66" t="s">
        <v>41</v>
      </c>
      <c r="F12" s="65" t="s">
        <v>42</v>
      </c>
      <c r="G12" s="67">
        <v>46203464542</v>
      </c>
      <c r="H12" s="56">
        <v>9900000000</v>
      </c>
      <c r="I12" s="56">
        <v>0</v>
      </c>
      <c r="J12" s="56">
        <v>0</v>
      </c>
      <c r="K12" s="56">
        <v>0</v>
      </c>
      <c r="L12" s="56">
        <v>0</v>
      </c>
      <c r="M12" s="56">
        <f>G12+H12-I12+K12-L12</f>
        <v>56103464542</v>
      </c>
      <c r="N12" s="68">
        <f>O12-'[1]SEPTIEMBRE '!O12</f>
        <v>1656981464</v>
      </c>
      <c r="O12" s="56">
        <v>53123885927.25</v>
      </c>
      <c r="P12" s="56">
        <f>M12-O12</f>
        <v>2979578614.75</v>
      </c>
      <c r="Q12" s="69">
        <f>O12/M12</f>
        <v>0.94689136153936737</v>
      </c>
      <c r="R12" s="54"/>
      <c r="S12" s="55"/>
      <c r="T12" s="56"/>
      <c r="U12" s="57"/>
      <c r="V12" s="57"/>
      <c r="W12" s="58"/>
    </row>
    <row r="13" spans="1:26" ht="27" customHeight="1" x14ac:dyDescent="0.25">
      <c r="A13" s="19" t="s">
        <v>3</v>
      </c>
      <c r="B13" s="50" t="s">
        <v>43</v>
      </c>
      <c r="C13" s="64" t="s">
        <v>43</v>
      </c>
      <c r="D13" s="65" t="s">
        <v>44</v>
      </c>
      <c r="E13" s="66" t="s">
        <v>41</v>
      </c>
      <c r="F13" s="65" t="s">
        <v>42</v>
      </c>
      <c r="G13" s="67">
        <v>466701662</v>
      </c>
      <c r="H13" s="56">
        <v>21845264</v>
      </c>
      <c r="I13" s="56">
        <v>0</v>
      </c>
      <c r="J13" s="56">
        <v>0</v>
      </c>
      <c r="K13" s="56">
        <v>0</v>
      </c>
      <c r="L13" s="56">
        <v>0</v>
      </c>
      <c r="M13" s="56">
        <f>G13+H13-I13+K13-L13</f>
        <v>488546926</v>
      </c>
      <c r="N13" s="68">
        <f>O13-'[1]SEPTIEMBRE '!O13</f>
        <v>15842981</v>
      </c>
      <c r="O13" s="56">
        <v>303570549</v>
      </c>
      <c r="P13" s="56">
        <f>M13-O13</f>
        <v>184976377</v>
      </c>
      <c r="Q13" s="69">
        <f t="shared" si="2"/>
        <v>0.6213743917815584</v>
      </c>
      <c r="R13" s="54"/>
      <c r="S13" s="55"/>
      <c r="T13" s="56"/>
      <c r="U13" s="57"/>
      <c r="V13" s="57"/>
      <c r="W13" s="58"/>
    </row>
    <row r="14" spans="1:26" s="19" customFormat="1" ht="15" x14ac:dyDescent="0.25">
      <c r="A14" s="19" t="s">
        <v>3</v>
      </c>
      <c r="B14" s="50"/>
      <c r="C14" s="51" t="s">
        <v>45</v>
      </c>
      <c r="D14" s="52" t="s">
        <v>46</v>
      </c>
      <c r="E14" s="52"/>
      <c r="F14" s="52"/>
      <c r="G14" s="53">
        <f t="shared" ref="G14:P14" si="6">G15+G18</f>
        <v>210136161600</v>
      </c>
      <c r="H14" s="53">
        <f t="shared" si="6"/>
        <v>5000000000</v>
      </c>
      <c r="I14" s="53">
        <f t="shared" si="6"/>
        <v>0</v>
      </c>
      <c r="J14" s="53">
        <f t="shared" si="6"/>
        <v>0</v>
      </c>
      <c r="K14" s="53">
        <f t="shared" si="6"/>
        <v>0</v>
      </c>
      <c r="L14" s="53">
        <f t="shared" si="6"/>
        <v>0</v>
      </c>
      <c r="M14" s="53">
        <f t="shared" si="6"/>
        <v>215136161600</v>
      </c>
      <c r="N14" s="53">
        <f t="shared" si="6"/>
        <v>6646813044</v>
      </c>
      <c r="O14" s="53">
        <f t="shared" si="6"/>
        <v>212558986727</v>
      </c>
      <c r="P14" s="53">
        <f t="shared" si="6"/>
        <v>2577174873</v>
      </c>
      <c r="Q14" s="44">
        <f t="shared" si="2"/>
        <v>0.98802072671635877</v>
      </c>
      <c r="R14" s="70"/>
      <c r="S14" s="60"/>
      <c r="T14" s="61"/>
      <c r="U14" s="62"/>
      <c r="V14" s="62"/>
      <c r="W14" s="63"/>
    </row>
    <row r="15" spans="1:26" s="19" customFormat="1" ht="27" customHeight="1" x14ac:dyDescent="0.25">
      <c r="A15" s="19" t="s">
        <v>3</v>
      </c>
      <c r="B15" s="50"/>
      <c r="C15" s="51" t="s">
        <v>47</v>
      </c>
      <c r="D15" s="52" t="s">
        <v>48</v>
      </c>
      <c r="E15" s="65"/>
      <c r="F15" s="52"/>
      <c r="G15" s="53">
        <f>SUM(G16:G17)</f>
        <v>209591140875</v>
      </c>
      <c r="H15" s="53">
        <f t="shared" ref="H15:M15" si="7">SUM(H16:H17)</f>
        <v>5000000000</v>
      </c>
      <c r="I15" s="53">
        <f t="shared" si="7"/>
        <v>0</v>
      </c>
      <c r="J15" s="53">
        <f t="shared" si="7"/>
        <v>0</v>
      </c>
      <c r="K15" s="53">
        <f t="shared" si="7"/>
        <v>0</v>
      </c>
      <c r="L15" s="53">
        <f t="shared" si="7"/>
        <v>0</v>
      </c>
      <c r="M15" s="53">
        <f t="shared" si="7"/>
        <v>214591140875</v>
      </c>
      <c r="N15" s="53">
        <f>SUM(N16:N17)</f>
        <v>6624316728</v>
      </c>
      <c r="O15" s="53">
        <f>O16+O17</f>
        <v>211938062557</v>
      </c>
      <c r="P15" s="53">
        <f>SUM(P16:P17)</f>
        <v>2653078318</v>
      </c>
      <c r="Q15" s="44">
        <f t="shared" si="2"/>
        <v>0.98763658971576362</v>
      </c>
      <c r="R15" s="70"/>
      <c r="S15" s="60"/>
      <c r="T15" s="61"/>
      <c r="U15" s="62"/>
      <c r="V15" s="62"/>
      <c r="W15" s="63"/>
    </row>
    <row r="16" spans="1:26" ht="27" customHeight="1" x14ac:dyDescent="0.25">
      <c r="A16" s="19" t="s">
        <v>3</v>
      </c>
      <c r="B16" s="71"/>
      <c r="C16" s="64" t="s">
        <v>49</v>
      </c>
      <c r="D16" s="65" t="s">
        <v>50</v>
      </c>
      <c r="E16" s="72" t="s">
        <v>51</v>
      </c>
      <c r="F16" s="65" t="s">
        <v>52</v>
      </c>
      <c r="G16" s="67">
        <v>186801659935</v>
      </c>
      <c r="H16" s="56">
        <v>5000000000</v>
      </c>
      <c r="I16" s="56">
        <v>0</v>
      </c>
      <c r="J16" s="56">
        <v>0</v>
      </c>
      <c r="K16" s="56">
        <v>0</v>
      </c>
      <c r="L16" s="56">
        <v>0</v>
      </c>
      <c r="M16" s="56">
        <f>G16+H16-I16+K16-L16</f>
        <v>191801659935</v>
      </c>
      <c r="N16" s="68">
        <f>O16-'[1]SEPTIEMBRE '!O16</f>
        <v>2675605992</v>
      </c>
      <c r="O16" s="56">
        <v>194659102580</v>
      </c>
      <c r="P16" s="56">
        <f>M16-O16</f>
        <v>-2857442645</v>
      </c>
      <c r="Q16" s="69">
        <f t="shared" si="2"/>
        <v>1.0148979036259038</v>
      </c>
      <c r="R16" s="73"/>
      <c r="S16" s="55">
        <f>+O16</f>
        <v>194659102580</v>
      </c>
      <c r="T16" s="56"/>
      <c r="U16" s="57">
        <f>S16*1%</f>
        <v>1946591025.8</v>
      </c>
      <c r="V16" s="57">
        <f>S16*1%</f>
        <v>1946591025.8</v>
      </c>
      <c r="W16" s="58">
        <f>+S16-T16-U16-V16</f>
        <v>190765920528.40002</v>
      </c>
      <c r="X16" s="74" t="s">
        <v>53</v>
      </c>
      <c r="Y16" s="74"/>
      <c r="Z16" s="74"/>
    </row>
    <row r="17" spans="1:26" ht="27" customHeight="1" x14ac:dyDescent="0.25">
      <c r="A17" s="19" t="s">
        <v>3</v>
      </c>
      <c r="B17" s="71"/>
      <c r="C17" s="64" t="s">
        <v>54</v>
      </c>
      <c r="D17" s="65" t="s">
        <v>55</v>
      </c>
      <c r="E17" s="72" t="s">
        <v>51</v>
      </c>
      <c r="F17" s="65" t="s">
        <v>52</v>
      </c>
      <c r="G17" s="67">
        <v>22789480940</v>
      </c>
      <c r="H17" s="56"/>
      <c r="I17" s="56">
        <v>0</v>
      </c>
      <c r="J17" s="56">
        <v>0</v>
      </c>
      <c r="K17" s="56">
        <v>0</v>
      </c>
      <c r="L17" s="56">
        <v>0</v>
      </c>
      <c r="M17" s="56">
        <f>G17+H17-I17+K17-L17</f>
        <v>22789480940</v>
      </c>
      <c r="N17" s="68">
        <f>O17-'[1]SEPTIEMBRE '!O17</f>
        <v>3948710736</v>
      </c>
      <c r="O17" s="75">
        <v>17278959977</v>
      </c>
      <c r="P17" s="56">
        <f>M17-O17</f>
        <v>5510520963</v>
      </c>
      <c r="Q17" s="69">
        <f t="shared" si="2"/>
        <v>0.75819892618405549</v>
      </c>
      <c r="R17" s="76"/>
      <c r="S17" s="55">
        <f>O17</f>
        <v>17278959977</v>
      </c>
      <c r="T17" s="56"/>
      <c r="U17" s="57">
        <f>S17*1%</f>
        <v>172789599.77000001</v>
      </c>
      <c r="V17" s="57">
        <f>S17*1%</f>
        <v>172789599.77000001</v>
      </c>
      <c r="W17" s="58">
        <f>+S17-T17-U17-V17</f>
        <v>16933380777.459999</v>
      </c>
      <c r="X17" s="1" t="s">
        <v>56</v>
      </c>
    </row>
    <row r="18" spans="1:26" s="19" customFormat="1" ht="15" x14ac:dyDescent="0.25">
      <c r="A18" s="19" t="s">
        <v>3</v>
      </c>
      <c r="B18" s="50"/>
      <c r="C18" s="51" t="s">
        <v>57</v>
      </c>
      <c r="D18" s="52" t="s">
        <v>58</v>
      </c>
      <c r="E18" s="65"/>
      <c r="F18" s="52"/>
      <c r="G18" s="53">
        <f>SUM(G19:G20)</f>
        <v>545020725</v>
      </c>
      <c r="H18" s="53">
        <f t="shared" ref="H18:M18" si="8">SUM(H19:H20)</f>
        <v>0</v>
      </c>
      <c r="I18" s="53">
        <f t="shared" si="8"/>
        <v>0</v>
      </c>
      <c r="J18" s="53">
        <f t="shared" si="8"/>
        <v>0</v>
      </c>
      <c r="K18" s="53">
        <f t="shared" si="8"/>
        <v>0</v>
      </c>
      <c r="L18" s="53">
        <f t="shared" si="8"/>
        <v>0</v>
      </c>
      <c r="M18" s="53">
        <f t="shared" si="8"/>
        <v>545020725</v>
      </c>
      <c r="N18" s="53">
        <f>SUM(N19:N20)</f>
        <v>22496316</v>
      </c>
      <c r="O18" s="53">
        <f>SUM(O19:O20)</f>
        <v>620924170</v>
      </c>
      <c r="P18" s="53">
        <f>SUM(P19:P20)</f>
        <v>-75903445</v>
      </c>
      <c r="Q18" s="44">
        <f t="shared" si="2"/>
        <v>1.1392670801647038</v>
      </c>
      <c r="R18" s="77"/>
      <c r="S18" s="60"/>
      <c r="T18" s="61"/>
      <c r="U18" s="62"/>
      <c r="V18" s="62"/>
      <c r="W18" s="63"/>
    </row>
    <row r="19" spans="1:26" ht="27" customHeight="1" x14ac:dyDescent="0.25">
      <c r="A19" s="19" t="s">
        <v>3</v>
      </c>
      <c r="B19" s="71"/>
      <c r="C19" s="64" t="s">
        <v>59</v>
      </c>
      <c r="D19" s="65" t="s">
        <v>60</v>
      </c>
      <c r="E19" s="72" t="s">
        <v>51</v>
      </c>
      <c r="F19" s="65" t="s">
        <v>52</v>
      </c>
      <c r="G19" s="67">
        <v>430372521</v>
      </c>
      <c r="H19" s="56"/>
      <c r="I19" s="56">
        <v>0</v>
      </c>
      <c r="J19" s="56">
        <v>0</v>
      </c>
      <c r="K19" s="56">
        <v>0</v>
      </c>
      <c r="L19" s="56">
        <v>0</v>
      </c>
      <c r="M19" s="56">
        <f>G19+H19-I19+K19-L19</f>
        <v>430372521</v>
      </c>
      <c r="N19" s="68">
        <f>O19-'[1]SEPTIEMBRE '!O19</f>
        <v>7520879</v>
      </c>
      <c r="O19" s="56">
        <v>448576603</v>
      </c>
      <c r="P19" s="56">
        <f>M19-O19</f>
        <v>-18204082</v>
      </c>
      <c r="Q19" s="44">
        <f t="shared" si="2"/>
        <v>1.0422984301081806</v>
      </c>
      <c r="R19" s="76"/>
      <c r="S19" s="55">
        <f>O19</f>
        <v>448576603</v>
      </c>
      <c r="T19" s="56"/>
      <c r="U19" s="57">
        <f>S19*1%</f>
        <v>4485766.03</v>
      </c>
      <c r="V19" s="57">
        <f t="shared" ref="V19:V20" si="9">S19*1%</f>
        <v>4485766.03</v>
      </c>
      <c r="W19" s="58">
        <f t="shared" ref="W19:W20" si="10">+S19-T19-U19-V19</f>
        <v>439605070.94000006</v>
      </c>
    </row>
    <row r="20" spans="1:26" ht="27" customHeight="1" x14ac:dyDescent="0.25">
      <c r="A20" s="19" t="s">
        <v>3</v>
      </c>
      <c r="B20" s="71"/>
      <c r="C20" s="64" t="s">
        <v>61</v>
      </c>
      <c r="D20" s="65" t="s">
        <v>62</v>
      </c>
      <c r="E20" s="72" t="s">
        <v>51</v>
      </c>
      <c r="F20" s="65" t="s">
        <v>52</v>
      </c>
      <c r="G20" s="67">
        <v>114648204</v>
      </c>
      <c r="H20" s="56"/>
      <c r="I20" s="56">
        <v>0</v>
      </c>
      <c r="J20" s="56">
        <v>0</v>
      </c>
      <c r="K20" s="56">
        <v>0</v>
      </c>
      <c r="L20" s="56">
        <v>0</v>
      </c>
      <c r="M20" s="56">
        <f>G20+H20-I20+K20-L20</f>
        <v>114648204</v>
      </c>
      <c r="N20" s="68">
        <f>O20-'[1]SEPTIEMBRE '!O20</f>
        <v>14975437</v>
      </c>
      <c r="O20" s="56">
        <v>172347567</v>
      </c>
      <c r="P20" s="56">
        <f>M20-O20</f>
        <v>-57699363</v>
      </c>
      <c r="Q20" s="69">
        <f t="shared" si="2"/>
        <v>1.5032731520155345</v>
      </c>
      <c r="R20" s="76"/>
      <c r="S20" s="55">
        <f>+O20</f>
        <v>172347567</v>
      </c>
      <c r="T20" s="56"/>
      <c r="U20" s="57">
        <f>S20*1%</f>
        <v>1723475.67</v>
      </c>
      <c r="V20" s="57">
        <f t="shared" si="9"/>
        <v>1723475.67</v>
      </c>
      <c r="W20" s="58">
        <f t="shared" si="10"/>
        <v>168900615.66000003</v>
      </c>
      <c r="Y20" s="14"/>
      <c r="Z20" s="78"/>
    </row>
    <row r="21" spans="1:26" ht="27" customHeight="1" x14ac:dyDescent="0.25">
      <c r="A21" s="19" t="s">
        <v>3</v>
      </c>
      <c r="B21" s="71"/>
      <c r="C21" s="51" t="s">
        <v>63</v>
      </c>
      <c r="D21" s="52" t="s">
        <v>64</v>
      </c>
      <c r="E21" s="52"/>
      <c r="F21" s="52"/>
      <c r="G21" s="53">
        <f>G22+G23+G33+G36+G37+G38+G39+G40+G43+G45+G48+G44+G47</f>
        <v>409240698106</v>
      </c>
      <c r="H21" s="53">
        <f t="shared" ref="H21:P21" si="11">H22+H23+H33+H36+H37+H38+H39+H40+H43+H45+H48+H44+H47</f>
        <v>10752970134.65</v>
      </c>
      <c r="I21" s="53">
        <f t="shared" si="11"/>
        <v>0</v>
      </c>
      <c r="J21" s="53">
        <f t="shared" si="11"/>
        <v>0</v>
      </c>
      <c r="K21" s="53">
        <f t="shared" si="11"/>
        <v>0</v>
      </c>
      <c r="L21" s="53">
        <f t="shared" si="11"/>
        <v>0</v>
      </c>
      <c r="M21" s="53">
        <f t="shared" si="11"/>
        <v>419993668240.65002</v>
      </c>
      <c r="N21" s="53">
        <f>N22+N23+N33+N36+N37+N38+N39+N40+N43+N45+N48+N44+N47</f>
        <v>38370039090.220001</v>
      </c>
      <c r="O21" s="53">
        <f>O22+O23+O33+O36+O37+O38+O39+O40+O43+O45+O48+O44+O47</f>
        <v>376504860082.95001</v>
      </c>
      <c r="P21" s="53">
        <f t="shared" si="11"/>
        <v>43488808157.699989</v>
      </c>
      <c r="Q21" s="44">
        <f t="shared" si="2"/>
        <v>0.89645365764709195</v>
      </c>
      <c r="R21" s="76"/>
      <c r="S21" s="55"/>
      <c r="T21" s="56"/>
      <c r="U21" s="57"/>
      <c r="V21" s="57"/>
      <c r="W21" s="58"/>
      <c r="Y21" s="11"/>
    </row>
    <row r="22" spans="1:26" ht="28.5" x14ac:dyDescent="0.25">
      <c r="A22" s="19" t="s">
        <v>3</v>
      </c>
      <c r="B22" s="50" t="s">
        <v>65</v>
      </c>
      <c r="C22" s="51" t="s">
        <v>65</v>
      </c>
      <c r="D22" s="52" t="s">
        <v>66</v>
      </c>
      <c r="E22" s="66" t="s">
        <v>51</v>
      </c>
      <c r="F22" s="65" t="s">
        <v>52</v>
      </c>
      <c r="G22" s="67">
        <v>37608235500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f>G22+H22-I22+K22-L22</f>
        <v>37608235500</v>
      </c>
      <c r="N22" s="68">
        <f>O22-'[1]SEPTIEMBRE '!O22</f>
        <v>3010381000</v>
      </c>
      <c r="O22" s="79">
        <v>30960949000</v>
      </c>
      <c r="P22" s="56">
        <f>M22-O22</f>
        <v>6647286500</v>
      </c>
      <c r="Q22" s="69">
        <f t="shared" si="2"/>
        <v>0.82324917902622685</v>
      </c>
      <c r="R22" s="76"/>
      <c r="S22" s="55">
        <f>+O22</f>
        <v>30960949000</v>
      </c>
      <c r="T22" s="56"/>
      <c r="U22" s="57">
        <f>S22*1%</f>
        <v>309609490</v>
      </c>
      <c r="V22" s="57">
        <f>S22*1%</f>
        <v>309609490</v>
      </c>
      <c r="W22" s="58">
        <f>+S22-T22-U22-V22</f>
        <v>30341730020</v>
      </c>
      <c r="Y22" s="11"/>
    </row>
    <row r="23" spans="1:26" s="19" customFormat="1" ht="27" customHeight="1" x14ac:dyDescent="0.25">
      <c r="A23" s="19" t="s">
        <v>3</v>
      </c>
      <c r="B23" s="50"/>
      <c r="C23" s="51" t="s">
        <v>67</v>
      </c>
      <c r="D23" s="52" t="s">
        <v>68</v>
      </c>
      <c r="E23" s="52"/>
      <c r="F23" s="52"/>
      <c r="G23" s="53">
        <f>G24+G27+G30</f>
        <v>236554025748</v>
      </c>
      <c r="H23" s="53">
        <f t="shared" ref="H23:L23" si="12">H24+H27+H30</f>
        <v>4500000000</v>
      </c>
      <c r="I23" s="53">
        <f t="shared" si="12"/>
        <v>0</v>
      </c>
      <c r="J23" s="53">
        <f t="shared" si="12"/>
        <v>0</v>
      </c>
      <c r="K23" s="53">
        <f t="shared" si="12"/>
        <v>0</v>
      </c>
      <c r="L23" s="53">
        <f t="shared" si="12"/>
        <v>0</v>
      </c>
      <c r="M23" s="53">
        <f>M24+M27+M30</f>
        <v>241054025748</v>
      </c>
      <c r="N23" s="53">
        <f>N24+N27+N30</f>
        <v>21641403690</v>
      </c>
      <c r="O23" s="53">
        <f>O24+O27+O30</f>
        <v>210051664325.63</v>
      </c>
      <c r="P23" s="53">
        <f>P24+P27+P30</f>
        <v>31002361422.369995</v>
      </c>
      <c r="Q23" s="44">
        <f t="shared" si="2"/>
        <v>0.8713883274665567</v>
      </c>
      <c r="R23" s="77"/>
      <c r="S23" s="60"/>
      <c r="T23" s="61"/>
      <c r="U23" s="62"/>
      <c r="V23" s="62"/>
      <c r="W23" s="63"/>
      <c r="Y23" s="80"/>
      <c r="Z23" s="81"/>
    </row>
    <row r="24" spans="1:26" s="19" customFormat="1" ht="27" customHeight="1" x14ac:dyDescent="0.25">
      <c r="A24" s="19" t="s">
        <v>3</v>
      </c>
      <c r="B24" s="50" t="s">
        <v>69</v>
      </c>
      <c r="C24" s="51" t="s">
        <v>69</v>
      </c>
      <c r="D24" s="52" t="s">
        <v>70</v>
      </c>
      <c r="E24" s="65"/>
      <c r="F24" s="52"/>
      <c r="G24" s="53">
        <f>G25+G26</f>
        <v>106190538905</v>
      </c>
      <c r="H24" s="53">
        <f t="shared" ref="H24:P24" si="13">H25+H26</f>
        <v>1250000000</v>
      </c>
      <c r="I24" s="53">
        <f t="shared" si="13"/>
        <v>0</v>
      </c>
      <c r="J24" s="53">
        <f t="shared" si="13"/>
        <v>0</v>
      </c>
      <c r="K24" s="53">
        <f t="shared" si="13"/>
        <v>0</v>
      </c>
      <c r="L24" s="53">
        <f t="shared" si="13"/>
        <v>0</v>
      </c>
      <c r="M24" s="53">
        <f t="shared" si="13"/>
        <v>107440538905</v>
      </c>
      <c r="N24" s="53">
        <f t="shared" si="13"/>
        <v>8818956995</v>
      </c>
      <c r="O24" s="53">
        <f>O25+O26</f>
        <v>87112291889.630005</v>
      </c>
      <c r="P24" s="53">
        <f t="shared" si="13"/>
        <v>20328247015.369995</v>
      </c>
      <c r="Q24" s="44">
        <f t="shared" si="2"/>
        <v>0.81079537367785881</v>
      </c>
      <c r="R24" s="77"/>
      <c r="S24" s="60"/>
      <c r="T24" s="61"/>
      <c r="U24" s="62"/>
      <c r="V24" s="62"/>
      <c r="W24" s="63"/>
      <c r="Y24" s="82"/>
      <c r="Z24" s="82"/>
    </row>
    <row r="25" spans="1:26" ht="27" customHeight="1" thickBot="1" x14ac:dyDescent="0.3">
      <c r="A25" s="19" t="s">
        <v>3</v>
      </c>
      <c r="B25" s="71"/>
      <c r="C25" s="64" t="s">
        <v>71</v>
      </c>
      <c r="D25" s="65" t="s">
        <v>72</v>
      </c>
      <c r="E25" s="66" t="s">
        <v>51</v>
      </c>
      <c r="F25" s="65" t="s">
        <v>52</v>
      </c>
      <c r="G25" s="67">
        <v>102143736556</v>
      </c>
      <c r="H25" s="56">
        <v>1250000000</v>
      </c>
      <c r="I25" s="56">
        <v>0</v>
      </c>
      <c r="J25" s="56">
        <v>0</v>
      </c>
      <c r="K25" s="56">
        <v>0</v>
      </c>
      <c r="L25" s="56">
        <v>0</v>
      </c>
      <c r="M25" s="56">
        <f>G25+H25-I25+K25-L25</f>
        <v>103393736556</v>
      </c>
      <c r="N25" s="68">
        <f>O25-'[1]SEPTIEMBRE '!O25</f>
        <v>8075673739</v>
      </c>
      <c r="O25" s="56">
        <v>84555552750.630005</v>
      </c>
      <c r="P25" s="56">
        <f>M25-O25</f>
        <v>18838183805.369995</v>
      </c>
      <c r="Q25" s="69">
        <f t="shared" si="2"/>
        <v>0.81780149907662081</v>
      </c>
      <c r="R25" s="73"/>
      <c r="S25" s="55">
        <f>O25</f>
        <v>84555552750.630005</v>
      </c>
      <c r="T25" s="56">
        <f>+(O25*1%)</f>
        <v>845555527.50630009</v>
      </c>
      <c r="U25" s="57">
        <f>S25*1%</f>
        <v>845555527.50630009</v>
      </c>
      <c r="V25" s="57">
        <f t="shared" ref="V25:V26" si="14">S25*1%</f>
        <v>845555527.50630009</v>
      </c>
      <c r="W25" s="58">
        <f t="shared" ref="W25:W26" si="15">+S25-T25-U25-V25</f>
        <v>82018886168.111099</v>
      </c>
    </row>
    <row r="26" spans="1:26" ht="27" customHeight="1" x14ac:dyDescent="0.25">
      <c r="A26" s="19" t="s">
        <v>3</v>
      </c>
      <c r="B26" s="71"/>
      <c r="C26" s="64" t="s">
        <v>73</v>
      </c>
      <c r="D26" s="65" t="s">
        <v>74</v>
      </c>
      <c r="E26" s="66" t="s">
        <v>51</v>
      </c>
      <c r="F26" s="65" t="s">
        <v>52</v>
      </c>
      <c r="G26" s="67">
        <v>4046802349</v>
      </c>
      <c r="H26" s="56"/>
      <c r="I26" s="56">
        <v>0</v>
      </c>
      <c r="J26" s="56">
        <v>0</v>
      </c>
      <c r="K26" s="56">
        <v>0</v>
      </c>
      <c r="L26" s="56">
        <v>0</v>
      </c>
      <c r="M26" s="56">
        <f>G26+H26-I26+K26-L26</f>
        <v>4046802349</v>
      </c>
      <c r="N26" s="68">
        <f>O26-'[1]SEPTIEMBRE '!O26</f>
        <v>743283256</v>
      </c>
      <c r="O26" s="56">
        <v>2556739139</v>
      </c>
      <c r="P26" s="56">
        <f>M26-O26</f>
        <v>1490063210</v>
      </c>
      <c r="Q26" s="69">
        <f t="shared" si="2"/>
        <v>0.63179244215665542</v>
      </c>
      <c r="R26" s="83"/>
      <c r="S26" s="55">
        <f>O26</f>
        <v>2556739139</v>
      </c>
      <c r="T26" s="56">
        <f>+(O26*1%)</f>
        <v>25567391.390000001</v>
      </c>
      <c r="U26" s="57">
        <f>S26*1%</f>
        <v>25567391.390000001</v>
      </c>
      <c r="V26" s="57">
        <f t="shared" si="14"/>
        <v>25567391.390000001</v>
      </c>
      <c r="W26" s="58">
        <f t="shared" si="15"/>
        <v>2480036964.8300004</v>
      </c>
      <c r="Y26" s="84"/>
    </row>
    <row r="27" spans="1:26" s="19" customFormat="1" ht="27" customHeight="1" thickBot="1" x14ac:dyDescent="0.3">
      <c r="A27" s="19" t="s">
        <v>3</v>
      </c>
      <c r="B27" s="50" t="s">
        <v>75</v>
      </c>
      <c r="C27" s="51" t="s">
        <v>75</v>
      </c>
      <c r="D27" s="52" t="s">
        <v>76</v>
      </c>
      <c r="E27" s="65"/>
      <c r="F27" s="52"/>
      <c r="G27" s="53">
        <f>G28+G29</f>
        <v>14506459357</v>
      </c>
      <c r="H27" s="53">
        <f t="shared" ref="H27:P27" si="16">H28+H29</f>
        <v>250000000</v>
      </c>
      <c r="I27" s="53">
        <f t="shared" si="16"/>
        <v>0</v>
      </c>
      <c r="J27" s="53">
        <f t="shared" si="16"/>
        <v>0</v>
      </c>
      <c r="K27" s="53">
        <f t="shared" si="16"/>
        <v>0</v>
      </c>
      <c r="L27" s="53">
        <f t="shared" si="16"/>
        <v>0</v>
      </c>
      <c r="M27" s="53">
        <f t="shared" si="16"/>
        <v>14756459357</v>
      </c>
      <c r="N27" s="53">
        <f t="shared" si="16"/>
        <v>317650905</v>
      </c>
      <c r="O27" s="53">
        <f>O28+O29</f>
        <v>3208598609</v>
      </c>
      <c r="P27" s="53">
        <f t="shared" si="16"/>
        <v>11547860748</v>
      </c>
      <c r="Q27" s="44">
        <f t="shared" si="2"/>
        <v>0.2174368885770652</v>
      </c>
      <c r="R27" s="85"/>
      <c r="S27" s="60"/>
      <c r="T27" s="61"/>
      <c r="U27" s="62"/>
      <c r="V27" s="62"/>
      <c r="W27" s="63"/>
      <c r="Y27" s="81"/>
    </row>
    <row r="28" spans="1:26" ht="27" customHeight="1" thickBot="1" x14ac:dyDescent="0.3">
      <c r="A28" s="19" t="s">
        <v>3</v>
      </c>
      <c r="B28" s="71"/>
      <c r="C28" s="64" t="s">
        <v>77</v>
      </c>
      <c r="D28" s="65" t="s">
        <v>78</v>
      </c>
      <c r="E28" s="66" t="s">
        <v>51</v>
      </c>
      <c r="F28" s="65" t="s">
        <v>52</v>
      </c>
      <c r="G28" s="67">
        <v>13534557185</v>
      </c>
      <c r="H28" s="56">
        <v>250000000</v>
      </c>
      <c r="I28" s="56">
        <v>0</v>
      </c>
      <c r="J28" s="56">
        <v>0</v>
      </c>
      <c r="K28" s="56">
        <v>0</v>
      </c>
      <c r="L28" s="56">
        <v>0</v>
      </c>
      <c r="M28" s="56">
        <f>G28+H28-I28+K28-L28</f>
        <v>13784557185</v>
      </c>
      <c r="N28" s="68">
        <f>O28-'[1]SEPTIEMBRE '!O28</f>
        <v>66431800</v>
      </c>
      <c r="O28" s="56">
        <v>2545216113</v>
      </c>
      <c r="P28" s="56">
        <f>M28-O28</f>
        <v>11239341072</v>
      </c>
      <c r="Q28" s="69">
        <f t="shared" si="2"/>
        <v>0.1846425734857583</v>
      </c>
      <c r="R28" s="86"/>
      <c r="S28" s="55">
        <f>O28</f>
        <v>2545216113</v>
      </c>
      <c r="T28" s="56">
        <f>+(O28*1%)</f>
        <v>25452161.129999999</v>
      </c>
      <c r="U28" s="57">
        <f>S28*1%</f>
        <v>25452161.129999999</v>
      </c>
      <c r="V28" s="57">
        <f t="shared" ref="V28:V29" si="17">S28*1%</f>
        <v>25452161.129999999</v>
      </c>
      <c r="W28" s="58">
        <f t="shared" ref="W28:W29" si="18">+S28-T28-U28-V28</f>
        <v>2468859629.6099997</v>
      </c>
      <c r="Y28" s="84"/>
    </row>
    <row r="29" spans="1:26" ht="27" customHeight="1" x14ac:dyDescent="0.25">
      <c r="A29" s="19" t="s">
        <v>3</v>
      </c>
      <c r="B29" s="71"/>
      <c r="C29" s="64" t="s">
        <v>79</v>
      </c>
      <c r="D29" s="65" t="s">
        <v>80</v>
      </c>
      <c r="E29" s="66" t="s">
        <v>51</v>
      </c>
      <c r="F29" s="65" t="s">
        <v>52</v>
      </c>
      <c r="G29" s="67">
        <v>971902172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f>G29+H29-I29+K29-L29</f>
        <v>971902172</v>
      </c>
      <c r="N29" s="68">
        <f>O29-'[1]SEPTIEMBRE '!O29</f>
        <v>251219105</v>
      </c>
      <c r="O29" s="56">
        <v>663382496</v>
      </c>
      <c r="P29" s="56">
        <f>M29-O29</f>
        <v>308519676</v>
      </c>
      <c r="Q29" s="69">
        <f t="shared" si="2"/>
        <v>0.68256097692927065</v>
      </c>
      <c r="R29" s="76"/>
      <c r="S29" s="55">
        <f>O29</f>
        <v>663382496</v>
      </c>
      <c r="T29" s="56">
        <f>+(O29*1%)</f>
        <v>6633824.96</v>
      </c>
      <c r="U29" s="57">
        <f>S29*1%</f>
        <v>6633824.96</v>
      </c>
      <c r="V29" s="57">
        <f t="shared" si="17"/>
        <v>6633824.96</v>
      </c>
      <c r="W29" s="58">
        <f t="shared" si="18"/>
        <v>643481021.11999989</v>
      </c>
    </row>
    <row r="30" spans="1:26" s="19" customFormat="1" ht="27" customHeight="1" x14ac:dyDescent="0.25">
      <c r="A30" s="19" t="s">
        <v>3</v>
      </c>
      <c r="B30" s="50" t="s">
        <v>81</v>
      </c>
      <c r="C30" s="51" t="s">
        <v>81</v>
      </c>
      <c r="D30" s="52" t="s">
        <v>82</v>
      </c>
      <c r="E30" s="65"/>
      <c r="F30" s="52"/>
      <c r="G30" s="53">
        <f>G31+G32</f>
        <v>115857027486</v>
      </c>
      <c r="H30" s="53">
        <f t="shared" ref="H30:P30" si="19">H31+H32</f>
        <v>3000000000</v>
      </c>
      <c r="I30" s="53">
        <f t="shared" si="19"/>
        <v>0</v>
      </c>
      <c r="J30" s="53">
        <f t="shared" si="19"/>
        <v>0</v>
      </c>
      <c r="K30" s="53">
        <f t="shared" si="19"/>
        <v>0</v>
      </c>
      <c r="L30" s="53">
        <f t="shared" si="19"/>
        <v>0</v>
      </c>
      <c r="M30" s="53">
        <f t="shared" si="19"/>
        <v>118857027486</v>
      </c>
      <c r="N30" s="53">
        <f t="shared" si="19"/>
        <v>12504795790</v>
      </c>
      <c r="O30" s="53">
        <f>O31+O32</f>
        <v>119730773827</v>
      </c>
      <c r="P30" s="53">
        <f t="shared" si="19"/>
        <v>-873746341</v>
      </c>
      <c r="Q30" s="44">
        <f t="shared" si="2"/>
        <v>1.0073512383700065</v>
      </c>
      <c r="R30" s="87"/>
      <c r="S30" s="60"/>
      <c r="T30" s="61"/>
      <c r="U30" s="62"/>
      <c r="V30" s="62"/>
      <c r="W30" s="63"/>
    </row>
    <row r="31" spans="1:26" ht="27" customHeight="1" x14ac:dyDescent="0.25">
      <c r="A31" s="19" t="s">
        <v>3</v>
      </c>
      <c r="B31" s="71"/>
      <c r="C31" s="64" t="s">
        <v>83</v>
      </c>
      <c r="D31" s="65" t="s">
        <v>84</v>
      </c>
      <c r="E31" s="72" t="s">
        <v>51</v>
      </c>
      <c r="F31" s="65" t="s">
        <v>52</v>
      </c>
      <c r="G31" s="67">
        <v>113173302571</v>
      </c>
      <c r="H31" s="56">
        <v>3000000000</v>
      </c>
      <c r="I31" s="56">
        <v>0</v>
      </c>
      <c r="J31" s="56">
        <v>0</v>
      </c>
      <c r="K31" s="56">
        <v>0</v>
      </c>
      <c r="L31" s="56">
        <v>0</v>
      </c>
      <c r="M31" s="56">
        <f>G31+H31-I31+K31-L31</f>
        <v>116173302571</v>
      </c>
      <c r="N31" s="68">
        <f>O31-'[1]SEPTIEMBRE '!O31</f>
        <v>12092513610</v>
      </c>
      <c r="O31" s="56">
        <v>118090168403</v>
      </c>
      <c r="P31" s="56">
        <f>M31-O31</f>
        <v>-1916865832</v>
      </c>
      <c r="Q31" s="69">
        <f t="shared" si="2"/>
        <v>1.0165000545700118</v>
      </c>
      <c r="R31" s="76"/>
      <c r="S31" s="55">
        <f>O31</f>
        <v>118090168403</v>
      </c>
      <c r="T31" s="56">
        <f>+(O31*1%)</f>
        <v>1180901684.03</v>
      </c>
      <c r="U31" s="57">
        <f>S31*1%</f>
        <v>1180901684.03</v>
      </c>
      <c r="V31" s="57">
        <f t="shared" ref="V31:V32" si="20">S31*1%</f>
        <v>1180901684.03</v>
      </c>
      <c r="W31" s="58">
        <f t="shared" ref="W31:W32" si="21">+S31-T31-U31-V31</f>
        <v>114547463350.91</v>
      </c>
    </row>
    <row r="32" spans="1:26" ht="27" customHeight="1" x14ac:dyDescent="0.25">
      <c r="A32" s="19" t="s">
        <v>3</v>
      </c>
      <c r="B32" s="71"/>
      <c r="C32" s="64" t="s">
        <v>85</v>
      </c>
      <c r="D32" s="65" t="s">
        <v>86</v>
      </c>
      <c r="E32" s="72" t="s">
        <v>51</v>
      </c>
      <c r="F32" s="65" t="s">
        <v>52</v>
      </c>
      <c r="G32" s="67">
        <v>2683724915</v>
      </c>
      <c r="H32" s="56">
        <v>0</v>
      </c>
      <c r="I32" s="56">
        <v>0</v>
      </c>
      <c r="J32" s="56">
        <v>0</v>
      </c>
      <c r="K32" s="56">
        <v>0</v>
      </c>
      <c r="L32" s="56">
        <v>0</v>
      </c>
      <c r="M32" s="56">
        <f>G32+H32-I32+K32-L32</f>
        <v>2683724915</v>
      </c>
      <c r="N32" s="68">
        <f>O32-'[1]SEPTIEMBRE '!O32</f>
        <v>412282180</v>
      </c>
      <c r="O32" s="56">
        <v>1640605424</v>
      </c>
      <c r="P32" s="56">
        <f>M32-O32</f>
        <v>1043119491</v>
      </c>
      <c r="Q32" s="69">
        <f t="shared" si="2"/>
        <v>0.61131653800665331</v>
      </c>
      <c r="R32" s="76"/>
      <c r="S32" s="55">
        <f>O32</f>
        <v>1640605424</v>
      </c>
      <c r="T32" s="56">
        <f>+(O32*1%)</f>
        <v>16406054.24</v>
      </c>
      <c r="U32" s="57">
        <f>S32*1%</f>
        <v>16406054.24</v>
      </c>
      <c r="V32" s="57">
        <f t="shared" si="20"/>
        <v>16406054.24</v>
      </c>
      <c r="W32" s="58">
        <f t="shared" si="21"/>
        <v>1591387261.28</v>
      </c>
    </row>
    <row r="33" spans="1:26" s="19" customFormat="1" ht="27" customHeight="1" x14ac:dyDescent="0.25">
      <c r="A33" s="19" t="s">
        <v>3</v>
      </c>
      <c r="B33" s="50" t="s">
        <v>87</v>
      </c>
      <c r="C33" s="51" t="s">
        <v>87</v>
      </c>
      <c r="D33" s="52" t="s">
        <v>88</v>
      </c>
      <c r="E33" s="65"/>
      <c r="F33" s="52"/>
      <c r="G33" s="53">
        <f>G34+G35</f>
        <v>31889877148</v>
      </c>
      <c r="H33" s="53">
        <f t="shared" ref="H33:M33" si="22">H34+H35</f>
        <v>675000000</v>
      </c>
      <c r="I33" s="53">
        <f t="shared" si="22"/>
        <v>0</v>
      </c>
      <c r="J33" s="53">
        <f t="shared" si="22"/>
        <v>0</v>
      </c>
      <c r="K33" s="53">
        <f t="shared" si="22"/>
        <v>0</v>
      </c>
      <c r="L33" s="53">
        <f t="shared" si="22"/>
        <v>0</v>
      </c>
      <c r="M33" s="53">
        <f t="shared" si="22"/>
        <v>32564877148</v>
      </c>
      <c r="N33" s="53">
        <f>N34+N35</f>
        <v>2467563263</v>
      </c>
      <c r="O33" s="53">
        <f>O34+O35</f>
        <v>26342506892</v>
      </c>
      <c r="P33" s="53">
        <f>P34+P35</f>
        <v>6222370256</v>
      </c>
      <c r="Q33" s="44">
        <f t="shared" si="2"/>
        <v>0.80892388361483036</v>
      </c>
      <c r="R33" s="77"/>
      <c r="S33" s="60"/>
      <c r="T33" s="61"/>
      <c r="U33" s="62"/>
      <c r="V33" s="62"/>
      <c r="W33" s="63"/>
    </row>
    <row r="34" spans="1:26" ht="27" customHeight="1" x14ac:dyDescent="0.25">
      <c r="A34" s="19" t="s">
        <v>3</v>
      </c>
      <c r="B34" s="71"/>
      <c r="C34" s="64" t="s">
        <v>89</v>
      </c>
      <c r="D34" s="65" t="s">
        <v>90</v>
      </c>
      <c r="E34" s="72" t="s">
        <v>51</v>
      </c>
      <c r="F34" s="65" t="s">
        <v>52</v>
      </c>
      <c r="G34" s="67">
        <v>30047581336</v>
      </c>
      <c r="H34" s="56">
        <v>675000000</v>
      </c>
      <c r="I34" s="56">
        <v>0</v>
      </c>
      <c r="J34" s="56">
        <v>0</v>
      </c>
      <c r="K34" s="56">
        <v>0</v>
      </c>
      <c r="L34" s="56">
        <v>0</v>
      </c>
      <c r="M34" s="56">
        <f t="shared" ref="M34:M39" si="23">G34+H34-I34+K34-L34</f>
        <v>30722581336</v>
      </c>
      <c r="N34" s="68">
        <f>O34-'[1]SEPTIEMBRE '!O34</f>
        <v>2285693068</v>
      </c>
      <c r="O34" s="56">
        <v>25693989342</v>
      </c>
      <c r="P34" s="56">
        <f t="shared" ref="P34:P39" si="24">M34-O34</f>
        <v>5028591994</v>
      </c>
      <c r="Q34" s="69">
        <f t="shared" si="2"/>
        <v>0.83632260782372436</v>
      </c>
      <c r="R34" s="76"/>
      <c r="S34" s="55">
        <f>+O34</f>
        <v>25693989342</v>
      </c>
      <c r="T34" s="56"/>
      <c r="U34" s="57">
        <f>S34*1%</f>
        <v>256939893.42000002</v>
      </c>
      <c r="V34" s="57">
        <f t="shared" ref="V34:V35" si="25">S34*1%</f>
        <v>256939893.42000002</v>
      </c>
      <c r="W34" s="58">
        <f t="shared" ref="W34:W37" si="26">+S34-T34-U34-V34</f>
        <v>25180109555.160004</v>
      </c>
    </row>
    <row r="35" spans="1:26" ht="27" customHeight="1" x14ac:dyDescent="0.25">
      <c r="A35" s="19" t="s">
        <v>3</v>
      </c>
      <c r="B35" s="71"/>
      <c r="C35" s="64" t="s">
        <v>91</v>
      </c>
      <c r="D35" s="65" t="s">
        <v>92</v>
      </c>
      <c r="E35" s="72" t="s">
        <v>51</v>
      </c>
      <c r="F35" s="65" t="s">
        <v>52</v>
      </c>
      <c r="G35" s="67">
        <v>1842295812</v>
      </c>
      <c r="H35" s="56">
        <v>0</v>
      </c>
      <c r="I35" s="56">
        <v>0</v>
      </c>
      <c r="J35" s="56">
        <v>0</v>
      </c>
      <c r="K35" s="56">
        <v>0</v>
      </c>
      <c r="L35" s="56">
        <v>0</v>
      </c>
      <c r="M35" s="56">
        <f t="shared" si="23"/>
        <v>1842295812</v>
      </c>
      <c r="N35" s="68">
        <f>O35-'[1]SEPTIEMBRE '!O35</f>
        <v>181870195</v>
      </c>
      <c r="O35" s="56">
        <v>648517550</v>
      </c>
      <c r="P35" s="56">
        <f t="shared" si="24"/>
        <v>1193778262</v>
      </c>
      <c r="Q35" s="69">
        <f t="shared" si="2"/>
        <v>0.35201597147201247</v>
      </c>
      <c r="R35" s="76"/>
      <c r="S35" s="55">
        <f>O35</f>
        <v>648517550</v>
      </c>
      <c r="T35" s="56"/>
      <c r="U35" s="57">
        <f>S35*1%</f>
        <v>6485175.5</v>
      </c>
      <c r="V35" s="57">
        <f t="shared" si="25"/>
        <v>6485175.5</v>
      </c>
      <c r="W35" s="58">
        <f t="shared" si="26"/>
        <v>635547199</v>
      </c>
    </row>
    <row r="36" spans="1:26" ht="27" customHeight="1" x14ac:dyDescent="0.25">
      <c r="A36" s="19" t="s">
        <v>3</v>
      </c>
      <c r="B36" s="50" t="s">
        <v>93</v>
      </c>
      <c r="C36" s="51" t="s">
        <v>93</v>
      </c>
      <c r="D36" s="52" t="s">
        <v>94</v>
      </c>
      <c r="E36" s="66" t="s">
        <v>95</v>
      </c>
      <c r="F36" s="52" t="s">
        <v>96</v>
      </c>
      <c r="G36" s="67">
        <v>233494960</v>
      </c>
      <c r="H36" s="56">
        <v>0</v>
      </c>
      <c r="I36" s="56">
        <v>0</v>
      </c>
      <c r="J36" s="56">
        <v>0</v>
      </c>
      <c r="K36" s="56">
        <v>0</v>
      </c>
      <c r="L36" s="56">
        <v>0</v>
      </c>
      <c r="M36" s="56">
        <f t="shared" si="23"/>
        <v>233494960</v>
      </c>
      <c r="N36" s="68">
        <f>O36-'[1]SEPTIEMBRE '!O36</f>
        <v>16683000</v>
      </c>
      <c r="O36" s="56">
        <v>83485076</v>
      </c>
      <c r="P36" s="56">
        <f t="shared" si="24"/>
        <v>150009884</v>
      </c>
      <c r="Q36" s="69">
        <f t="shared" si="2"/>
        <v>0.35754551618587399</v>
      </c>
      <c r="R36" s="76"/>
      <c r="S36" s="55">
        <f>O36</f>
        <v>83485076</v>
      </c>
      <c r="T36" s="56">
        <f>S36</f>
        <v>83485076</v>
      </c>
      <c r="U36" s="57"/>
      <c r="V36" s="57"/>
      <c r="W36" s="58">
        <f t="shared" si="26"/>
        <v>0</v>
      </c>
    </row>
    <row r="37" spans="1:26" ht="28.5" x14ac:dyDescent="0.25">
      <c r="A37" s="19" t="s">
        <v>3</v>
      </c>
      <c r="B37" s="50" t="s">
        <v>97</v>
      </c>
      <c r="C37" s="51" t="s">
        <v>97</v>
      </c>
      <c r="D37" s="52" t="s">
        <v>98</v>
      </c>
      <c r="E37" s="66" t="s">
        <v>51</v>
      </c>
      <c r="F37" s="65" t="s">
        <v>52</v>
      </c>
      <c r="G37" s="67">
        <v>504914599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f t="shared" si="23"/>
        <v>504914599</v>
      </c>
      <c r="N37" s="68">
        <f>O37-'[1]SEPTIEMBRE '!O37</f>
        <v>106617504</v>
      </c>
      <c r="O37" s="56">
        <v>426253194</v>
      </c>
      <c r="P37" s="56">
        <f t="shared" si="24"/>
        <v>78661405</v>
      </c>
      <c r="Q37" s="69">
        <f t="shared" si="2"/>
        <v>0.84420849554401578</v>
      </c>
      <c r="R37" s="76"/>
      <c r="S37" s="55">
        <f>+O37</f>
        <v>426253194</v>
      </c>
      <c r="T37" s="56"/>
      <c r="U37" s="57">
        <f>S37*1%</f>
        <v>4262531.9400000004</v>
      </c>
      <c r="V37" s="57">
        <f>S37*1%</f>
        <v>4262531.9400000004</v>
      </c>
      <c r="W37" s="58">
        <f t="shared" si="26"/>
        <v>417728130.12</v>
      </c>
    </row>
    <row r="38" spans="1:26" ht="27" customHeight="1" x14ac:dyDescent="0.25">
      <c r="A38" s="19" t="s">
        <v>3</v>
      </c>
      <c r="B38" s="50" t="s">
        <v>99</v>
      </c>
      <c r="C38" s="51" t="s">
        <v>99</v>
      </c>
      <c r="D38" s="52" t="s">
        <v>100</v>
      </c>
      <c r="E38" s="66" t="s">
        <v>101</v>
      </c>
      <c r="F38" s="52" t="s">
        <v>102</v>
      </c>
      <c r="G38" s="67">
        <v>301789485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f t="shared" si="23"/>
        <v>301789485</v>
      </c>
      <c r="N38" s="68">
        <f>O38-'[1]SEPTIEMBRE '!O38</f>
        <v>176775520</v>
      </c>
      <c r="O38" s="56">
        <v>1313206445</v>
      </c>
      <c r="P38" s="56">
        <f t="shared" si="24"/>
        <v>-1011416960</v>
      </c>
      <c r="Q38" s="69">
        <f t="shared" si="2"/>
        <v>4.3513989395621255</v>
      </c>
      <c r="R38" s="76"/>
      <c r="S38" s="55"/>
      <c r="T38" s="56"/>
      <c r="U38" s="57"/>
      <c r="V38" s="57"/>
      <c r="W38" s="58"/>
    </row>
    <row r="39" spans="1:26" ht="28.5" x14ac:dyDescent="0.25">
      <c r="A39" s="19" t="s">
        <v>3</v>
      </c>
      <c r="B39" s="50" t="s">
        <v>103</v>
      </c>
      <c r="C39" s="51" t="s">
        <v>103</v>
      </c>
      <c r="D39" s="52" t="s">
        <v>104</v>
      </c>
      <c r="E39" s="65" t="s">
        <v>51</v>
      </c>
      <c r="F39" s="65" t="s">
        <v>52</v>
      </c>
      <c r="G39" s="67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f t="shared" si="23"/>
        <v>0</v>
      </c>
      <c r="N39" s="88">
        <f>O39-[1]JULIO!O39</f>
        <v>0</v>
      </c>
      <c r="O39" s="56">
        <v>0</v>
      </c>
      <c r="P39" s="56">
        <f t="shared" si="24"/>
        <v>0</v>
      </c>
      <c r="Q39" s="69">
        <v>0</v>
      </c>
      <c r="R39" s="76"/>
      <c r="S39" s="55">
        <f>O39</f>
        <v>0</v>
      </c>
      <c r="T39" s="56"/>
      <c r="U39" s="57">
        <f>S39*1%</f>
        <v>0</v>
      </c>
      <c r="V39" s="57">
        <f>S39*1%</f>
        <v>0</v>
      </c>
      <c r="W39" s="58">
        <f>+S39-T39-U39-V39</f>
        <v>0</v>
      </c>
    </row>
    <row r="40" spans="1:26" s="19" customFormat="1" ht="28.5" customHeight="1" x14ac:dyDescent="0.25">
      <c r="A40" s="19" t="s">
        <v>3</v>
      </c>
      <c r="B40" s="50" t="s">
        <v>105</v>
      </c>
      <c r="C40" s="51" t="s">
        <v>105</v>
      </c>
      <c r="D40" s="52" t="s">
        <v>106</v>
      </c>
      <c r="E40" s="65"/>
      <c r="F40" s="52"/>
      <c r="G40" s="53">
        <f>G41+G42</f>
        <v>61806396762</v>
      </c>
      <c r="H40" s="53">
        <f t="shared" ref="H40:O40" si="27">H41+H42</f>
        <v>0</v>
      </c>
      <c r="I40" s="53">
        <f t="shared" si="27"/>
        <v>0</v>
      </c>
      <c r="J40" s="53">
        <f t="shared" si="27"/>
        <v>0</v>
      </c>
      <c r="K40" s="53">
        <f t="shared" si="27"/>
        <v>0</v>
      </c>
      <c r="L40" s="53">
        <f t="shared" si="27"/>
        <v>0</v>
      </c>
      <c r="M40" s="53">
        <f t="shared" si="27"/>
        <v>61806396762</v>
      </c>
      <c r="N40" s="53">
        <f>N41+N42</f>
        <v>6704580038.9300003</v>
      </c>
      <c r="O40" s="53">
        <f t="shared" si="27"/>
        <v>63799775844.620003</v>
      </c>
      <c r="P40" s="53">
        <f>P41+P42</f>
        <v>-1993379082.6200027</v>
      </c>
      <c r="Q40" s="44">
        <f>O40/M40</f>
        <v>1.0322519866397644</v>
      </c>
      <c r="R40" s="77"/>
      <c r="S40" s="60"/>
      <c r="T40" s="61"/>
      <c r="U40" s="62"/>
      <c r="V40" s="62"/>
      <c r="W40" s="63"/>
    </row>
    <row r="41" spans="1:26" ht="27" customHeight="1" x14ac:dyDescent="0.2">
      <c r="A41" s="19" t="s">
        <v>3</v>
      </c>
      <c r="B41" s="71"/>
      <c r="C41" s="64" t="s">
        <v>107</v>
      </c>
      <c r="D41" s="65" t="s">
        <v>108</v>
      </c>
      <c r="E41" s="72" t="s">
        <v>109</v>
      </c>
      <c r="F41" s="65" t="s">
        <v>110</v>
      </c>
      <c r="G41" s="67">
        <v>60311499612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f t="shared" ref="M41:M47" si="28">G41+H41-I41+K41-L41</f>
        <v>60311499612</v>
      </c>
      <c r="N41" s="68">
        <f>O41-'[1]SEPTIEMBRE '!O41</f>
        <v>6545551769.9300003</v>
      </c>
      <c r="O41" s="89">
        <v>62517137561.620003</v>
      </c>
      <c r="P41" s="56">
        <f>M41-O41</f>
        <v>-2205637949.6200027</v>
      </c>
      <c r="Q41" s="69">
        <f>O41/M41</f>
        <v>1.0365707694852468</v>
      </c>
      <c r="R41" s="90"/>
      <c r="S41" s="91"/>
      <c r="T41" s="91"/>
      <c r="U41" s="91"/>
      <c r="V41" s="91"/>
      <c r="W41" s="91"/>
    </row>
    <row r="42" spans="1:26" ht="27" customHeight="1" x14ac:dyDescent="0.25">
      <c r="A42" s="19" t="s">
        <v>3</v>
      </c>
      <c r="B42" s="71"/>
      <c r="C42" s="64" t="s">
        <v>111</v>
      </c>
      <c r="D42" s="65" t="s">
        <v>112</v>
      </c>
      <c r="E42" s="92" t="s">
        <v>109</v>
      </c>
      <c r="F42" s="65" t="s">
        <v>110</v>
      </c>
      <c r="G42" s="67">
        <v>1494897150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6">
        <f t="shared" si="28"/>
        <v>1494897150</v>
      </c>
      <c r="N42" s="68">
        <f>O42-'[1]SEPTIEMBRE '!O42</f>
        <v>159028269</v>
      </c>
      <c r="O42" s="93">
        <v>1282638283</v>
      </c>
      <c r="P42" s="56">
        <f>M42-O42</f>
        <v>212258867</v>
      </c>
      <c r="Q42" s="69">
        <f>O42/M42</f>
        <v>0.85801105647970499</v>
      </c>
      <c r="R42" s="76"/>
      <c r="S42" s="56"/>
      <c r="T42" s="56"/>
      <c r="U42" s="56"/>
      <c r="V42" s="56"/>
      <c r="W42" s="56"/>
    </row>
    <row r="43" spans="1:26" ht="23.25" customHeight="1" x14ac:dyDescent="0.25">
      <c r="A43" s="19" t="s">
        <v>3</v>
      </c>
      <c r="B43" s="50" t="s">
        <v>113</v>
      </c>
      <c r="C43" s="51" t="s">
        <v>113</v>
      </c>
      <c r="D43" s="52" t="s">
        <v>114</v>
      </c>
      <c r="E43" s="65" t="s">
        <v>115</v>
      </c>
      <c r="F43" s="52" t="s">
        <v>116</v>
      </c>
      <c r="G43" s="67">
        <v>23655402575</v>
      </c>
      <c r="H43" s="56">
        <v>450000000</v>
      </c>
      <c r="I43" s="56">
        <v>0</v>
      </c>
      <c r="J43" s="56">
        <v>0</v>
      </c>
      <c r="K43" s="56">
        <v>0</v>
      </c>
      <c r="L43" s="56">
        <v>0</v>
      </c>
      <c r="M43" s="56">
        <f t="shared" si="28"/>
        <v>24105402575</v>
      </c>
      <c r="N43" s="68">
        <f>O43-'[1]SEPTIEMBRE '!O43</f>
        <v>2149007702</v>
      </c>
      <c r="O43" s="56">
        <v>21309679852.259998</v>
      </c>
      <c r="P43" s="56">
        <f>M43-O43</f>
        <v>2795722722.7400017</v>
      </c>
      <c r="Q43" s="69">
        <f>O43/M43</f>
        <v>0.88402090717873016</v>
      </c>
      <c r="R43" s="76"/>
      <c r="S43" s="55"/>
      <c r="T43" s="56"/>
      <c r="U43" s="57"/>
      <c r="V43" s="57"/>
      <c r="W43" s="58"/>
    </row>
    <row r="44" spans="1:26" ht="27" customHeight="1" x14ac:dyDescent="0.25">
      <c r="A44" s="19" t="s">
        <v>3</v>
      </c>
      <c r="B44" s="71" t="s">
        <v>117</v>
      </c>
      <c r="C44" s="94" t="s">
        <v>117</v>
      </c>
      <c r="D44" s="95" t="s">
        <v>118</v>
      </c>
      <c r="E44" s="95" t="s">
        <v>119</v>
      </c>
      <c r="F44" s="95" t="s">
        <v>120</v>
      </c>
      <c r="G44" s="96">
        <v>40006875</v>
      </c>
      <c r="H44" s="56">
        <v>0</v>
      </c>
      <c r="I44" s="56">
        <v>0</v>
      </c>
      <c r="J44" s="56">
        <v>0</v>
      </c>
      <c r="K44" s="56">
        <v>0</v>
      </c>
      <c r="L44" s="56">
        <v>0</v>
      </c>
      <c r="M44" s="56">
        <f>G44+H44-I44+K44-L44</f>
        <v>40006875</v>
      </c>
      <c r="N44" s="68">
        <f>O44-'[1]SEPTIEMBRE '!O44</f>
        <v>6283661</v>
      </c>
      <c r="O44" s="97">
        <v>28308654</v>
      </c>
      <c r="P44" s="56">
        <f>M44-O44</f>
        <v>11698221</v>
      </c>
      <c r="Q44" s="69">
        <f>O44/M44</f>
        <v>0.7075947321554108</v>
      </c>
      <c r="R44" s="98"/>
      <c r="S44" s="56"/>
      <c r="T44" s="56"/>
      <c r="U44" s="56"/>
      <c r="V44" s="56"/>
      <c r="W44" s="56"/>
      <c r="Z44" s="11"/>
    </row>
    <row r="45" spans="1:26" ht="27" customHeight="1" x14ac:dyDescent="0.25">
      <c r="A45" s="19" t="s">
        <v>3</v>
      </c>
      <c r="B45" s="50" t="s">
        <v>121</v>
      </c>
      <c r="C45" s="51" t="s">
        <v>121</v>
      </c>
      <c r="D45" s="52" t="s">
        <v>122</v>
      </c>
      <c r="E45" s="66" t="s">
        <v>51</v>
      </c>
      <c r="F45" s="65" t="s">
        <v>52</v>
      </c>
      <c r="G45" s="67">
        <v>21964750</v>
      </c>
      <c r="H45" s="56">
        <v>0</v>
      </c>
      <c r="I45" s="56">
        <v>0</v>
      </c>
      <c r="J45" s="56">
        <v>0</v>
      </c>
      <c r="K45" s="56">
        <v>0</v>
      </c>
      <c r="L45" s="56">
        <v>0</v>
      </c>
      <c r="M45" s="56">
        <f t="shared" si="28"/>
        <v>21964750</v>
      </c>
      <c r="N45" s="88">
        <f>O45-'[1]SEPTIEMBRE '!O45</f>
        <v>0</v>
      </c>
      <c r="O45" s="99">
        <v>32566800</v>
      </c>
      <c r="P45" s="56">
        <f>M45-O45</f>
        <v>-10602050</v>
      </c>
      <c r="Q45" s="69">
        <f t="shared" ref="Q45" si="29">O45/M45</f>
        <v>1.4826847562571848</v>
      </c>
      <c r="R45" s="76"/>
      <c r="S45" s="55">
        <f>O45</f>
        <v>32566800</v>
      </c>
      <c r="T45" s="56"/>
      <c r="U45" s="57">
        <f>S45*1%</f>
        <v>325668</v>
      </c>
      <c r="V45" s="57">
        <f>S45*1%</f>
        <v>325668</v>
      </c>
      <c r="W45" s="58">
        <f>+S45-T45-U45-V45</f>
        <v>31915464</v>
      </c>
      <c r="Z45" s="11"/>
    </row>
    <row r="46" spans="1:26" ht="27" customHeight="1" x14ac:dyDescent="0.25">
      <c r="A46" s="19" t="s">
        <v>3</v>
      </c>
      <c r="B46" s="100"/>
      <c r="C46" s="51" t="s">
        <v>123</v>
      </c>
      <c r="D46" s="52" t="s">
        <v>124</v>
      </c>
      <c r="E46" s="52"/>
      <c r="F46" s="52"/>
      <c r="G46" s="67"/>
      <c r="H46" s="56"/>
      <c r="I46" s="56"/>
      <c r="J46" s="56"/>
      <c r="K46" s="56"/>
      <c r="L46" s="56"/>
      <c r="M46" s="56"/>
      <c r="N46" s="88"/>
      <c r="O46" s="56"/>
      <c r="P46" s="56"/>
      <c r="Q46" s="101"/>
      <c r="R46" s="102"/>
      <c r="S46" s="56"/>
      <c r="T46" s="56"/>
      <c r="U46" s="56"/>
      <c r="V46" s="56"/>
      <c r="W46" s="56"/>
    </row>
    <row r="47" spans="1:26" ht="27" customHeight="1" x14ac:dyDescent="0.25">
      <c r="A47" s="19" t="s">
        <v>3</v>
      </c>
      <c r="B47" s="100" t="s">
        <v>125</v>
      </c>
      <c r="C47" s="64" t="s">
        <v>125</v>
      </c>
      <c r="D47" s="65" t="s">
        <v>126</v>
      </c>
      <c r="E47" s="66" t="s">
        <v>127</v>
      </c>
      <c r="F47" s="65" t="s">
        <v>128</v>
      </c>
      <c r="G47" s="67">
        <v>285995156</v>
      </c>
      <c r="H47" s="56">
        <v>0</v>
      </c>
      <c r="I47" s="56">
        <v>0</v>
      </c>
      <c r="J47" s="56">
        <v>0</v>
      </c>
      <c r="K47" s="56">
        <v>0</v>
      </c>
      <c r="L47" s="56">
        <v>0</v>
      </c>
      <c r="M47" s="56">
        <f t="shared" si="28"/>
        <v>285995156</v>
      </c>
      <c r="N47" s="103">
        <f>O47-'[1]SEPTIEMBRE '!O47</f>
        <v>19837241</v>
      </c>
      <c r="O47" s="97">
        <v>162601488</v>
      </c>
      <c r="P47" s="56">
        <f>M47-O47</f>
        <v>123393668</v>
      </c>
      <c r="Q47" s="69">
        <f t="shared" ref="Q47:Q51" si="30">O47/M47</f>
        <v>0.56854630083315116</v>
      </c>
      <c r="R47" s="102"/>
      <c r="S47" s="56"/>
      <c r="T47" s="56"/>
      <c r="U47" s="56"/>
      <c r="V47" s="56"/>
      <c r="W47" s="56"/>
    </row>
    <row r="48" spans="1:26" s="19" customFormat="1" ht="15" x14ac:dyDescent="0.25">
      <c r="A48" s="19" t="s">
        <v>3</v>
      </c>
      <c r="B48" s="50"/>
      <c r="C48" s="51" t="s">
        <v>129</v>
      </c>
      <c r="D48" s="52" t="s">
        <v>130</v>
      </c>
      <c r="E48" s="52"/>
      <c r="F48" s="52"/>
      <c r="G48" s="53">
        <f>G49+G52</f>
        <v>16338594548</v>
      </c>
      <c r="H48" s="53">
        <f t="shared" ref="H48:P48" si="31">H49+H52</f>
        <v>5127970134.6499996</v>
      </c>
      <c r="I48" s="53">
        <f t="shared" si="31"/>
        <v>0</v>
      </c>
      <c r="J48" s="53">
        <f t="shared" si="31"/>
        <v>0</v>
      </c>
      <c r="K48" s="53">
        <f t="shared" si="31"/>
        <v>0</v>
      </c>
      <c r="L48" s="53">
        <f t="shared" si="31"/>
        <v>0</v>
      </c>
      <c r="M48" s="53">
        <f t="shared" si="31"/>
        <v>21466564682.650002</v>
      </c>
      <c r="N48" s="53">
        <f>N49+N52</f>
        <v>2070906470.29</v>
      </c>
      <c r="O48" s="53">
        <f>O49+O52</f>
        <v>21993862511.440002</v>
      </c>
      <c r="P48" s="53">
        <f t="shared" si="31"/>
        <v>-527297828.78999996</v>
      </c>
      <c r="Q48" s="69">
        <f t="shared" si="30"/>
        <v>1.0245636801502842</v>
      </c>
      <c r="R48" s="77"/>
      <c r="S48" s="60"/>
      <c r="T48" s="61"/>
      <c r="U48" s="62"/>
      <c r="V48" s="62"/>
      <c r="W48" s="63"/>
    </row>
    <row r="49" spans="1:23" s="19" customFormat="1" ht="27" customHeight="1" x14ac:dyDescent="0.25">
      <c r="A49" s="19" t="s">
        <v>3</v>
      </c>
      <c r="B49" s="50" t="s">
        <v>131</v>
      </c>
      <c r="C49" s="51" t="s">
        <v>131</v>
      </c>
      <c r="D49" s="52" t="s">
        <v>132</v>
      </c>
      <c r="E49" s="65"/>
      <c r="F49" s="52"/>
      <c r="G49" s="53">
        <f>G50+G51</f>
        <v>9587928449</v>
      </c>
      <c r="H49" s="53">
        <f t="shared" ref="H49:P49" si="32">H50+H51</f>
        <v>2627970134.6500001</v>
      </c>
      <c r="I49" s="53">
        <f t="shared" si="32"/>
        <v>0</v>
      </c>
      <c r="J49" s="53">
        <f t="shared" si="32"/>
        <v>0</v>
      </c>
      <c r="K49" s="53">
        <f t="shared" si="32"/>
        <v>0</v>
      </c>
      <c r="L49" s="53">
        <f t="shared" si="32"/>
        <v>0</v>
      </c>
      <c r="M49" s="53">
        <f t="shared" si="32"/>
        <v>12215898583.65</v>
      </c>
      <c r="N49" s="53">
        <f t="shared" si="32"/>
        <v>1573690849.29</v>
      </c>
      <c r="O49" s="53">
        <f>O50+O51</f>
        <v>12919330903.440001</v>
      </c>
      <c r="P49" s="53">
        <f t="shared" si="32"/>
        <v>-703432319.78999996</v>
      </c>
      <c r="Q49" s="69">
        <f t="shared" si="30"/>
        <v>1.0575833464049456</v>
      </c>
      <c r="R49" s="77"/>
      <c r="S49" s="60"/>
      <c r="T49" s="61"/>
      <c r="U49" s="62"/>
      <c r="V49" s="62"/>
      <c r="W49" s="63"/>
    </row>
    <row r="50" spans="1:23" ht="27" customHeight="1" x14ac:dyDescent="0.25">
      <c r="A50" s="19" t="s">
        <v>3</v>
      </c>
      <c r="B50" s="71"/>
      <c r="C50" s="64" t="s">
        <v>133</v>
      </c>
      <c r="D50" s="65" t="s">
        <v>134</v>
      </c>
      <c r="E50" s="66" t="s">
        <v>135</v>
      </c>
      <c r="F50" s="65" t="s">
        <v>136</v>
      </c>
      <c r="G50" s="67">
        <v>8187928449</v>
      </c>
      <c r="H50" s="56">
        <v>2000000000</v>
      </c>
      <c r="I50" s="56">
        <v>0</v>
      </c>
      <c r="J50" s="56">
        <v>0</v>
      </c>
      <c r="K50" s="56">
        <v>0</v>
      </c>
      <c r="L50" s="56">
        <v>0</v>
      </c>
      <c r="M50" s="56">
        <f>G50+H50-I50+K50-L50</f>
        <v>10187928449</v>
      </c>
      <c r="N50" s="68">
        <f>O50-'[1]SEPTIEMBRE '!O50</f>
        <v>620390088</v>
      </c>
      <c r="O50" s="104">
        <v>9938060007</v>
      </c>
      <c r="P50" s="56">
        <f>M50-O50</f>
        <v>249868442</v>
      </c>
      <c r="Q50" s="69">
        <f t="shared" si="30"/>
        <v>0.97547406783912716</v>
      </c>
      <c r="R50" s="76"/>
      <c r="S50" s="55"/>
      <c r="T50" s="56"/>
      <c r="U50" s="57"/>
      <c r="V50" s="57"/>
      <c r="W50" s="58"/>
    </row>
    <row r="51" spans="1:23" ht="27" customHeight="1" x14ac:dyDescent="0.25">
      <c r="A51" s="19" t="s">
        <v>3</v>
      </c>
      <c r="B51" s="71"/>
      <c r="C51" s="64" t="s">
        <v>137</v>
      </c>
      <c r="D51" s="65" t="s">
        <v>138</v>
      </c>
      <c r="E51" s="66" t="s">
        <v>135</v>
      </c>
      <c r="F51" s="65" t="s">
        <v>136</v>
      </c>
      <c r="G51" s="67">
        <v>1400000000</v>
      </c>
      <c r="H51" s="56">
        <v>627970134.64999998</v>
      </c>
      <c r="I51" s="56">
        <v>0</v>
      </c>
      <c r="J51" s="56">
        <v>0</v>
      </c>
      <c r="K51" s="56">
        <v>0</v>
      </c>
      <c r="L51" s="56">
        <v>0</v>
      </c>
      <c r="M51" s="56">
        <f>G51+H51-I51+K51-L51</f>
        <v>2027970134.6500001</v>
      </c>
      <c r="N51" s="68">
        <f>O51-'[1]SEPTIEMBRE '!O51</f>
        <v>953300761.28999996</v>
      </c>
      <c r="O51" s="97">
        <v>2981270896.4400001</v>
      </c>
      <c r="P51" s="56">
        <f>M51-O51</f>
        <v>-953300761.78999996</v>
      </c>
      <c r="Q51" s="69">
        <f t="shared" si="30"/>
        <v>1.4700763317476204</v>
      </c>
      <c r="R51" s="102"/>
      <c r="S51" s="56"/>
      <c r="T51" s="56"/>
      <c r="U51" s="56"/>
      <c r="V51" s="56"/>
      <c r="W51" s="56"/>
    </row>
    <row r="52" spans="1:23" ht="21.75" customHeight="1" x14ac:dyDescent="0.25">
      <c r="A52" s="19" t="s">
        <v>3</v>
      </c>
      <c r="B52" s="50" t="s">
        <v>139</v>
      </c>
      <c r="C52" s="64" t="s">
        <v>139</v>
      </c>
      <c r="D52" s="65" t="s">
        <v>140</v>
      </c>
      <c r="E52" s="65" t="s">
        <v>135</v>
      </c>
      <c r="F52" s="65" t="s">
        <v>136</v>
      </c>
      <c r="G52" s="67">
        <v>6750666099</v>
      </c>
      <c r="H52" s="56">
        <v>2500000000</v>
      </c>
      <c r="I52" s="56">
        <v>0</v>
      </c>
      <c r="J52" s="56">
        <v>0</v>
      </c>
      <c r="K52" s="56">
        <v>0</v>
      </c>
      <c r="L52" s="56">
        <v>0</v>
      </c>
      <c r="M52" s="56">
        <f>G52+H52-I52+K52-L52</f>
        <v>9250666099</v>
      </c>
      <c r="N52" s="68">
        <f>O52-'[1]SEPTIEMBRE '!O52</f>
        <v>497215621</v>
      </c>
      <c r="O52" s="93">
        <v>9074531608</v>
      </c>
      <c r="P52" s="56">
        <f>M52-O52</f>
        <v>176134491</v>
      </c>
      <c r="Q52" s="69">
        <f>O52/M52</f>
        <v>0.9809598045032627</v>
      </c>
      <c r="R52" s="102"/>
      <c r="S52" s="56"/>
      <c r="T52" s="56"/>
      <c r="U52" s="56"/>
      <c r="V52" s="56"/>
      <c r="W52" s="56"/>
    </row>
    <row r="53" spans="1:23" ht="12" customHeight="1" thickBot="1" x14ac:dyDescent="0.3">
      <c r="A53" s="19" t="s">
        <v>3</v>
      </c>
      <c r="B53" s="105"/>
      <c r="C53" s="106"/>
      <c r="D53" s="107"/>
      <c r="E53" s="107"/>
      <c r="F53" s="107"/>
      <c r="G53" s="99"/>
      <c r="H53" s="108"/>
      <c r="I53" s="108"/>
      <c r="J53" s="108"/>
      <c r="K53" s="108"/>
      <c r="L53" s="108"/>
      <c r="M53" s="108"/>
      <c r="N53" s="109"/>
      <c r="O53" s="108"/>
      <c r="P53" s="108"/>
      <c r="Q53" s="110"/>
      <c r="R53" s="111"/>
      <c r="S53" s="108"/>
      <c r="T53" s="108"/>
      <c r="U53" s="108"/>
      <c r="V53" s="108"/>
      <c r="W53" s="108"/>
    </row>
    <row r="54" spans="1:23" ht="27" customHeight="1" thickBot="1" x14ac:dyDescent="0.3">
      <c r="A54" s="19" t="s">
        <v>3</v>
      </c>
      <c r="B54" s="112"/>
      <c r="C54" s="113"/>
      <c r="D54" s="114" t="s">
        <v>141</v>
      </c>
      <c r="E54" s="114"/>
      <c r="F54" s="114"/>
      <c r="G54" s="115">
        <f>G12+G13+G16+G17+G19+G20+G22+G25+G26+G28+G29+G31+G32+G34+G35+G36+G37+G38+G39+G41+G42+G43+G44+G45+G46+G47+G50+G51+G52</f>
        <v>666047025910</v>
      </c>
      <c r="H54" s="115">
        <f t="shared" ref="H54:M54" si="33">H12+H13+H16+H17+H19+H20+H22+H25+H26+H28+H29+H31+H32+H34+H35+H36+H37+H38+H39+H41+H42+H43+H44+H45+H46+H47+H50+H51+H52</f>
        <v>25674815398.650002</v>
      </c>
      <c r="I54" s="115">
        <f t="shared" si="33"/>
        <v>0</v>
      </c>
      <c r="J54" s="115">
        <f t="shared" si="33"/>
        <v>0</v>
      </c>
      <c r="K54" s="115">
        <f t="shared" si="33"/>
        <v>0</v>
      </c>
      <c r="L54" s="115">
        <f t="shared" si="33"/>
        <v>0</v>
      </c>
      <c r="M54" s="115">
        <f t="shared" si="33"/>
        <v>691721841308.65002</v>
      </c>
      <c r="N54" s="115">
        <f>N12+N13+N16+N19+N20+N22+N25+N26+N28+N29+N31+N32+N34+N35+N36+N37+N38+N39+N41+N42+N43+N44+N45+N46+N47+N50+N51+N52+N17</f>
        <v>46689676579.220001</v>
      </c>
      <c r="O54" s="115">
        <f>O12+O13+O16+O19+O20+O22+O25+O26+O28+O29+O31+O32+O34+O35+O36+O37+O38+O39+O41+O42+O43+O44+O45+O47+O50+O51+O52+O17</f>
        <v>642491303286.19995</v>
      </c>
      <c r="P54" s="115">
        <f>P12+P13+P16+P17+P19+P20+P22+P25+P26+P28+P29+P31+P32+P34+P35+P36+P37+P38+P39+P41+P42+P43+P44+P45+P46+P47+P50+P51+P52</f>
        <v>49230538022.449989</v>
      </c>
      <c r="Q54" s="116">
        <f>O54/M54</f>
        <v>0.92882899587309242</v>
      </c>
      <c r="R54" s="117">
        <f t="shared" ref="R54:W54" si="34">SUM(R11:R52)</f>
        <v>0</v>
      </c>
      <c r="S54" s="115">
        <f t="shared" si="34"/>
        <v>480456412014.63</v>
      </c>
      <c r="T54" s="115">
        <f t="shared" si="34"/>
        <v>2184001719.2563</v>
      </c>
      <c r="U54" s="115">
        <f t="shared" si="34"/>
        <v>4803729269.3862991</v>
      </c>
      <c r="V54" s="115">
        <f t="shared" si="34"/>
        <v>4803729269.3862991</v>
      </c>
      <c r="W54" s="115">
        <f t="shared" si="34"/>
        <v>468664951756.6012</v>
      </c>
    </row>
    <row r="55" spans="1:23" ht="15" x14ac:dyDescent="0.25">
      <c r="A55" s="19" t="s">
        <v>3</v>
      </c>
      <c r="B55" s="118"/>
      <c r="C55" s="119"/>
      <c r="D55" s="120"/>
      <c r="E55" s="120"/>
      <c r="F55" s="120"/>
      <c r="G55" s="121"/>
      <c r="H55" s="122"/>
      <c r="I55" s="122"/>
      <c r="J55" s="122"/>
      <c r="K55" s="122"/>
      <c r="L55" s="122"/>
      <c r="M55" s="122"/>
      <c r="N55" s="123"/>
      <c r="O55" s="122"/>
      <c r="P55" s="122"/>
      <c r="Q55" s="124"/>
      <c r="R55" s="125"/>
      <c r="S55" s="126"/>
      <c r="T55" s="122"/>
      <c r="U55" s="127"/>
      <c r="V55" s="127"/>
      <c r="W55" s="128"/>
    </row>
    <row r="56" spans="1:23" ht="15" x14ac:dyDescent="0.25">
      <c r="A56" s="19" t="s">
        <v>3</v>
      </c>
      <c r="B56" s="50"/>
      <c r="C56" s="51" t="s">
        <v>142</v>
      </c>
      <c r="D56" s="52" t="s">
        <v>143</v>
      </c>
      <c r="E56" s="52"/>
      <c r="F56" s="52"/>
      <c r="G56" s="53">
        <f>G57+G66+G77+G95+G98+G135</f>
        <v>730076326338</v>
      </c>
      <c r="H56" s="53">
        <f>H57+H66+H77+H95+H98+H135</f>
        <v>141850032731.38</v>
      </c>
      <c r="I56" s="53">
        <f>I57+I66+I77+I95+I98+I135</f>
        <v>0</v>
      </c>
      <c r="J56" s="53">
        <f>J57+J66+J77+J95+J98+J135</f>
        <v>0</v>
      </c>
      <c r="K56" s="53">
        <f>K57+K66+K77+K95+K98+K135+K132</f>
        <v>0</v>
      </c>
      <c r="L56" s="53">
        <f>L57+L66+L77+L95+L98+L135</f>
        <v>0</v>
      </c>
      <c r="M56" s="53">
        <f>M57+M66+M77+M95+M98+M135</f>
        <v>871926359069.38</v>
      </c>
      <c r="N56" s="53">
        <f>N57+N66+N77+N95+N98+N135</f>
        <v>77282113350.860016</v>
      </c>
      <c r="O56" s="53">
        <f>O57+O66+O77+O95+O98+O135</f>
        <v>754883096272.29004</v>
      </c>
      <c r="P56" s="53">
        <f>P57+P66+P77+P95+P98+P135</f>
        <v>117043262797.08997</v>
      </c>
      <c r="Q56" s="69">
        <f t="shared" ref="Q56:Q57" si="35">O56/M56</f>
        <v>0.86576473852446445</v>
      </c>
      <c r="R56" s="54"/>
      <c r="S56" s="55"/>
      <c r="T56" s="56"/>
      <c r="U56" s="57"/>
      <c r="V56" s="57"/>
      <c r="W56" s="58"/>
    </row>
    <row r="57" spans="1:23" ht="15" x14ac:dyDescent="0.25">
      <c r="A57" s="19" t="s">
        <v>3</v>
      </c>
      <c r="B57" s="50"/>
      <c r="C57" s="51" t="s">
        <v>144</v>
      </c>
      <c r="D57" s="52" t="s">
        <v>145</v>
      </c>
      <c r="E57" s="52"/>
      <c r="F57" s="52"/>
      <c r="G57" s="53">
        <f t="shared" ref="G57:P57" si="36">G59+G61+G62+G64+G65</f>
        <v>11826665255</v>
      </c>
      <c r="H57" s="53">
        <f t="shared" si="36"/>
        <v>0</v>
      </c>
      <c r="I57" s="53">
        <f t="shared" si="36"/>
        <v>0</v>
      </c>
      <c r="J57" s="53">
        <f t="shared" si="36"/>
        <v>0</v>
      </c>
      <c r="K57" s="53">
        <f t="shared" si="36"/>
        <v>0</v>
      </c>
      <c r="L57" s="53">
        <f t="shared" si="36"/>
        <v>0</v>
      </c>
      <c r="M57" s="53">
        <f t="shared" si="36"/>
        <v>11826665255</v>
      </c>
      <c r="N57" s="53">
        <f t="shared" si="36"/>
        <v>1010709789.1299992</v>
      </c>
      <c r="O57" s="53">
        <f t="shared" si="36"/>
        <v>13979588843.15</v>
      </c>
      <c r="P57" s="53">
        <f t="shared" si="36"/>
        <v>-2152923588.1499991</v>
      </c>
      <c r="Q57" s="69">
        <f t="shared" si="35"/>
        <v>1.1820397839737453</v>
      </c>
      <c r="R57" s="54"/>
      <c r="S57" s="55"/>
      <c r="T57" s="56"/>
      <c r="U57" s="57"/>
      <c r="V57" s="57"/>
      <c r="W57" s="58"/>
    </row>
    <row r="58" spans="1:23" ht="15" x14ac:dyDescent="0.25">
      <c r="A58" s="19" t="s">
        <v>3</v>
      </c>
      <c r="B58" s="50"/>
      <c r="C58" s="51" t="s">
        <v>146</v>
      </c>
      <c r="D58" s="52" t="s">
        <v>147</v>
      </c>
      <c r="E58" s="52"/>
      <c r="F58" s="52"/>
      <c r="G58" s="67"/>
      <c r="H58" s="56"/>
      <c r="I58" s="56"/>
      <c r="J58" s="56"/>
      <c r="K58" s="56"/>
      <c r="L58" s="56"/>
      <c r="M58" s="56"/>
      <c r="N58" s="68"/>
      <c r="O58" s="56"/>
      <c r="P58" s="56"/>
      <c r="Q58" s="69"/>
      <c r="R58" s="54"/>
      <c r="S58" s="55"/>
      <c r="T58" s="56"/>
      <c r="U58" s="57"/>
      <c r="V58" s="57"/>
      <c r="W58" s="58"/>
    </row>
    <row r="59" spans="1:23" ht="27.75" customHeight="1" x14ac:dyDescent="0.25">
      <c r="A59" s="19" t="s">
        <v>3</v>
      </c>
      <c r="B59" s="50" t="s">
        <v>148</v>
      </c>
      <c r="C59" s="64" t="s">
        <v>148</v>
      </c>
      <c r="D59" s="65" t="s">
        <v>149</v>
      </c>
      <c r="E59" s="66" t="s">
        <v>95</v>
      </c>
      <c r="F59" s="52" t="s">
        <v>96</v>
      </c>
      <c r="G59" s="67">
        <v>1696070038</v>
      </c>
      <c r="H59" s="56">
        <v>0</v>
      </c>
      <c r="I59" s="56">
        <v>0</v>
      </c>
      <c r="J59" s="56">
        <v>0</v>
      </c>
      <c r="K59" s="56">
        <v>0</v>
      </c>
      <c r="L59" s="56">
        <v>0</v>
      </c>
      <c r="M59" s="56">
        <f>G59+H59-I59+K59-L59</f>
        <v>1696070038</v>
      </c>
      <c r="N59" s="68">
        <f>O59-'[1]SEPTIEMBRE '!O59</f>
        <v>139744741.42000008</v>
      </c>
      <c r="O59" s="56">
        <v>1408096251.4400001</v>
      </c>
      <c r="P59" s="56">
        <f>M59-O59</f>
        <v>287973786.55999994</v>
      </c>
      <c r="Q59" s="69">
        <f t="shared" ref="Q59" si="37">O59/M59</f>
        <v>0.83021114688189546</v>
      </c>
      <c r="R59" s="54"/>
      <c r="S59" s="55"/>
      <c r="T59" s="56"/>
      <c r="U59" s="57"/>
      <c r="V59" s="57"/>
      <c r="W59" s="58"/>
    </row>
    <row r="60" spans="1:23" ht="15" x14ac:dyDescent="0.25">
      <c r="A60" s="19" t="s">
        <v>3</v>
      </c>
      <c r="B60" s="50"/>
      <c r="C60" s="51" t="s">
        <v>150</v>
      </c>
      <c r="D60" s="52" t="s">
        <v>151</v>
      </c>
      <c r="E60" s="52"/>
      <c r="F60" s="52"/>
      <c r="G60" s="67"/>
      <c r="H60" s="56"/>
      <c r="I60" s="56"/>
      <c r="J60" s="56"/>
      <c r="K60" s="56"/>
      <c r="L60" s="56"/>
      <c r="M60" s="56"/>
      <c r="N60" s="68"/>
      <c r="O60" s="56"/>
      <c r="P60" s="56"/>
      <c r="Q60" s="69"/>
      <c r="R60" s="54"/>
      <c r="S60" s="55"/>
      <c r="T60" s="56"/>
      <c r="U60" s="57"/>
      <c r="V60" s="57"/>
      <c r="W60" s="58"/>
    </row>
    <row r="61" spans="1:23" ht="28.5" x14ac:dyDescent="0.25">
      <c r="A61" s="19" t="s">
        <v>3</v>
      </c>
      <c r="B61" s="129" t="s">
        <v>152</v>
      </c>
      <c r="C61" s="130" t="s">
        <v>152</v>
      </c>
      <c r="D61" s="131" t="s">
        <v>153</v>
      </c>
      <c r="E61" s="132" t="s">
        <v>154</v>
      </c>
      <c r="F61" s="131" t="s">
        <v>155</v>
      </c>
      <c r="G61" s="67">
        <v>3147387795</v>
      </c>
      <c r="H61" s="56">
        <v>0</v>
      </c>
      <c r="I61" s="56">
        <v>0</v>
      </c>
      <c r="J61" s="56">
        <v>0</v>
      </c>
      <c r="K61" s="56">
        <v>0</v>
      </c>
      <c r="L61" s="56">
        <v>0</v>
      </c>
      <c r="M61" s="56">
        <f>G61+H61-I61+K61-L61</f>
        <v>3147387795</v>
      </c>
      <c r="N61" s="68">
        <f>O61-'[1]SEPTIEMBRE '!O61</f>
        <v>305025377</v>
      </c>
      <c r="O61" s="56">
        <v>1552861769</v>
      </c>
      <c r="P61" s="56">
        <f>M61-O61</f>
        <v>1594526026</v>
      </c>
      <c r="Q61" s="69">
        <f t="shared" ref="Q61" si="38">O61/M61</f>
        <v>0.49338113703907277</v>
      </c>
      <c r="R61" s="76"/>
      <c r="S61" s="55"/>
      <c r="T61" s="56"/>
      <c r="U61" s="57"/>
      <c r="V61" s="57"/>
      <c r="W61" s="58"/>
    </row>
    <row r="62" spans="1:23" ht="28.5" x14ac:dyDescent="0.25">
      <c r="A62" s="19" t="s">
        <v>3</v>
      </c>
      <c r="B62" s="50" t="s">
        <v>156</v>
      </c>
      <c r="C62" s="64" t="s">
        <v>156</v>
      </c>
      <c r="D62" s="65" t="s">
        <v>157</v>
      </c>
      <c r="E62" s="66" t="s">
        <v>158</v>
      </c>
      <c r="F62" s="65" t="s">
        <v>159</v>
      </c>
      <c r="G62" s="67">
        <v>6814757336</v>
      </c>
      <c r="H62" s="56">
        <v>0</v>
      </c>
      <c r="I62" s="56">
        <v>0</v>
      </c>
      <c r="J62" s="56">
        <v>0</v>
      </c>
      <c r="K62" s="56">
        <v>0</v>
      </c>
      <c r="L62" s="56">
        <v>0</v>
      </c>
      <c r="M62" s="56">
        <f>G62+H62-I62+K62-L62</f>
        <v>6814757336</v>
      </c>
      <c r="N62" s="68">
        <f>O62-'[1]SEPTIEMBRE '!O62</f>
        <v>565939670.70999908</v>
      </c>
      <c r="O62" s="56">
        <v>10892732932.709999</v>
      </c>
      <c r="P62" s="56">
        <f>M62-O62</f>
        <v>-4077975596.7099991</v>
      </c>
      <c r="Q62" s="69">
        <f>O62/M62</f>
        <v>1.598403640165948</v>
      </c>
      <c r="R62" s="54"/>
      <c r="S62" s="55"/>
      <c r="T62" s="56"/>
      <c r="U62" s="57"/>
      <c r="V62" s="57"/>
      <c r="W62" s="58"/>
    </row>
    <row r="63" spans="1:23" ht="15" x14ac:dyDescent="0.25">
      <c r="A63" s="19" t="s">
        <v>3</v>
      </c>
      <c r="B63" s="50"/>
      <c r="C63" s="51" t="s">
        <v>160</v>
      </c>
      <c r="D63" s="52" t="s">
        <v>161</v>
      </c>
      <c r="E63" s="52"/>
      <c r="F63" s="52"/>
      <c r="G63" s="67"/>
      <c r="H63" s="56"/>
      <c r="I63" s="56"/>
      <c r="J63" s="56"/>
      <c r="K63" s="56"/>
      <c r="L63" s="56"/>
      <c r="M63" s="56"/>
      <c r="N63" s="68"/>
      <c r="O63" s="56"/>
      <c r="P63" s="56"/>
      <c r="Q63" s="69"/>
      <c r="R63" s="54"/>
      <c r="S63" s="55"/>
      <c r="T63" s="56"/>
      <c r="U63" s="57"/>
      <c r="V63" s="57"/>
      <c r="W63" s="58"/>
    </row>
    <row r="64" spans="1:23" ht="28.5" x14ac:dyDescent="0.25">
      <c r="A64" s="19" t="s">
        <v>3</v>
      </c>
      <c r="B64" s="133" t="s">
        <v>162</v>
      </c>
      <c r="C64" s="130" t="s">
        <v>162</v>
      </c>
      <c r="D64" s="65" t="s">
        <v>163</v>
      </c>
      <c r="E64" s="66" t="s">
        <v>164</v>
      </c>
      <c r="F64" s="65" t="s">
        <v>165</v>
      </c>
      <c r="G64" s="67">
        <v>6580230</v>
      </c>
      <c r="H64" s="56">
        <v>0</v>
      </c>
      <c r="I64" s="56">
        <v>0</v>
      </c>
      <c r="J64" s="56">
        <v>0</v>
      </c>
      <c r="K64" s="56">
        <v>0</v>
      </c>
      <c r="L64" s="56">
        <v>0</v>
      </c>
      <c r="M64" s="56">
        <f>G64+H64-I64+K64-L64</f>
        <v>6580230</v>
      </c>
      <c r="N64" s="88">
        <f>O64-'[1]SEPTIEMBRE '!O64</f>
        <v>0</v>
      </c>
      <c r="O64" s="56">
        <v>6957090</v>
      </c>
      <c r="P64" s="56">
        <f>M64-O64</f>
        <v>-376860</v>
      </c>
      <c r="Q64" s="69">
        <f t="shared" ref="Q64:Q71" si="39">O64/M64</f>
        <v>1.0572715543377662</v>
      </c>
      <c r="R64" s="76"/>
      <c r="S64" s="55"/>
      <c r="T64" s="56"/>
      <c r="U64" s="57"/>
      <c r="V64" s="57"/>
      <c r="W64" s="58"/>
    </row>
    <row r="65" spans="1:24" ht="28.5" x14ac:dyDescent="0.25">
      <c r="A65" s="19" t="s">
        <v>3</v>
      </c>
      <c r="B65" s="50" t="s">
        <v>166</v>
      </c>
      <c r="C65" s="64" t="s">
        <v>166</v>
      </c>
      <c r="D65" s="65" t="s">
        <v>167</v>
      </c>
      <c r="E65" s="66" t="s">
        <v>154</v>
      </c>
      <c r="F65" s="131" t="s">
        <v>155</v>
      </c>
      <c r="G65" s="67">
        <v>161869856</v>
      </c>
      <c r="H65" s="56">
        <v>0</v>
      </c>
      <c r="I65" s="56">
        <v>0</v>
      </c>
      <c r="J65" s="56">
        <v>0</v>
      </c>
      <c r="K65" s="56">
        <v>0</v>
      </c>
      <c r="L65" s="56">
        <v>0</v>
      </c>
      <c r="M65" s="56">
        <f>G65+H65-I65+K65-L65</f>
        <v>161869856</v>
      </c>
      <c r="N65" s="88">
        <f>O65-'[1]SEPTIEMBRE '!O65</f>
        <v>0</v>
      </c>
      <c r="O65" s="56">
        <v>118940800</v>
      </c>
      <c r="P65" s="56">
        <f>M65-O65</f>
        <v>42929056</v>
      </c>
      <c r="Q65" s="69">
        <f t="shared" si="39"/>
        <v>0.73479277080471361</v>
      </c>
      <c r="R65" s="54"/>
      <c r="S65" s="134"/>
      <c r="T65" s="56"/>
      <c r="U65" s="57"/>
      <c r="V65" s="57"/>
      <c r="W65" s="58"/>
    </row>
    <row r="66" spans="1:24" ht="15" x14ac:dyDescent="0.25">
      <c r="A66" s="19" t="s">
        <v>3</v>
      </c>
      <c r="B66" s="50"/>
      <c r="C66" s="51" t="s">
        <v>168</v>
      </c>
      <c r="D66" s="52" t="s">
        <v>169</v>
      </c>
      <c r="E66" s="52"/>
      <c r="F66" s="52"/>
      <c r="G66" s="53">
        <f t="shared" ref="G66:M66" si="40">G67+G68+G76</f>
        <v>4100236181</v>
      </c>
      <c r="H66" s="53">
        <f t="shared" si="40"/>
        <v>0</v>
      </c>
      <c r="I66" s="53">
        <f t="shared" si="40"/>
        <v>0</v>
      </c>
      <c r="J66" s="53">
        <f t="shared" si="40"/>
        <v>0</v>
      </c>
      <c r="K66" s="53">
        <f t="shared" si="40"/>
        <v>0</v>
      </c>
      <c r="L66" s="53">
        <f t="shared" si="40"/>
        <v>0</v>
      </c>
      <c r="M66" s="53">
        <f t="shared" si="40"/>
        <v>4100236181</v>
      </c>
      <c r="N66" s="53">
        <f>N67+N68+N76+N73</f>
        <v>752501982</v>
      </c>
      <c r="O66" s="53">
        <f t="shared" ref="O66:P66" si="41">O67+O68+O76+O73</f>
        <v>3926602583</v>
      </c>
      <c r="P66" s="53">
        <f t="shared" si="41"/>
        <v>173633598</v>
      </c>
      <c r="Q66" s="69">
        <f t="shared" si="39"/>
        <v>0.9576527813679131</v>
      </c>
      <c r="R66" s="54"/>
      <c r="S66" s="55"/>
      <c r="T66" s="56"/>
      <c r="U66" s="57"/>
      <c r="V66" s="57"/>
      <c r="W66" s="58"/>
    </row>
    <row r="67" spans="1:24" ht="28.5" x14ac:dyDescent="0.25">
      <c r="A67" s="19" t="s">
        <v>3</v>
      </c>
      <c r="B67" s="50" t="s">
        <v>170</v>
      </c>
      <c r="C67" s="64" t="s">
        <v>170</v>
      </c>
      <c r="D67" s="65" t="s">
        <v>171</v>
      </c>
      <c r="E67" s="66" t="s">
        <v>172</v>
      </c>
      <c r="F67" s="131" t="s">
        <v>155</v>
      </c>
      <c r="G67" s="67">
        <v>954164309</v>
      </c>
      <c r="H67" s="56">
        <v>0</v>
      </c>
      <c r="I67" s="56">
        <v>0</v>
      </c>
      <c r="J67" s="56">
        <v>0</v>
      </c>
      <c r="K67" s="56">
        <v>0</v>
      </c>
      <c r="L67" s="56">
        <v>0</v>
      </c>
      <c r="M67" s="56">
        <f>G67+H67-I67+K67-L67</f>
        <v>954164309</v>
      </c>
      <c r="N67" s="68">
        <f>O67-'[1]SEPTIEMBRE '!O67</f>
        <v>185800000</v>
      </c>
      <c r="O67" s="56">
        <v>323880000</v>
      </c>
      <c r="P67" s="56">
        <f t="shared" ref="P67:P75" si="42">M67-O67</f>
        <v>630284309</v>
      </c>
      <c r="Q67" s="69">
        <f t="shared" si="39"/>
        <v>0.33943839330925968</v>
      </c>
      <c r="R67" s="54"/>
      <c r="S67" s="55"/>
      <c r="T67" s="56"/>
      <c r="U67" s="57"/>
      <c r="V67" s="57"/>
      <c r="W67" s="58"/>
    </row>
    <row r="68" spans="1:24" ht="30" x14ac:dyDescent="0.25">
      <c r="A68" s="19" t="s">
        <v>3</v>
      </c>
      <c r="B68" s="50" t="s">
        <v>173</v>
      </c>
      <c r="C68" s="51" t="s">
        <v>173</v>
      </c>
      <c r="D68" s="52" t="s">
        <v>174</v>
      </c>
      <c r="E68" s="52"/>
      <c r="F68" s="52"/>
      <c r="G68" s="53">
        <f t="shared" ref="G68:P68" si="43">SUM(G69:G72)</f>
        <v>3001946850</v>
      </c>
      <c r="H68" s="53">
        <f t="shared" si="43"/>
        <v>0</v>
      </c>
      <c r="I68" s="53">
        <f t="shared" si="43"/>
        <v>0</v>
      </c>
      <c r="J68" s="53">
        <f t="shared" si="43"/>
        <v>0</v>
      </c>
      <c r="K68" s="53">
        <f t="shared" si="43"/>
        <v>0</v>
      </c>
      <c r="L68" s="53">
        <f t="shared" si="43"/>
        <v>0</v>
      </c>
      <c r="M68" s="53">
        <f t="shared" si="43"/>
        <v>3001946850</v>
      </c>
      <c r="N68" s="53">
        <f t="shared" si="43"/>
        <v>218984045</v>
      </c>
      <c r="O68" s="53">
        <f t="shared" si="43"/>
        <v>1701797914</v>
      </c>
      <c r="P68" s="53">
        <f t="shared" si="43"/>
        <v>1300148936</v>
      </c>
      <c r="Q68" s="69">
        <f t="shared" si="39"/>
        <v>0.56689808282248566</v>
      </c>
      <c r="R68" s="54"/>
      <c r="S68" s="55"/>
      <c r="T68" s="56"/>
      <c r="U68" s="57"/>
      <c r="V68" s="57"/>
      <c r="W68" s="58"/>
    </row>
    <row r="69" spans="1:24" ht="28.5" x14ac:dyDescent="0.25">
      <c r="A69" s="19" t="s">
        <v>3</v>
      </c>
      <c r="B69" s="133"/>
      <c r="C69" s="130" t="s">
        <v>175</v>
      </c>
      <c r="D69" s="65" t="s">
        <v>176</v>
      </c>
      <c r="E69" s="66" t="s">
        <v>51</v>
      </c>
      <c r="F69" s="65" t="s">
        <v>52</v>
      </c>
      <c r="G69" s="67">
        <v>1857322688</v>
      </c>
      <c r="H69" s="56">
        <v>0</v>
      </c>
      <c r="I69" s="56">
        <v>0</v>
      </c>
      <c r="J69" s="56">
        <v>0</v>
      </c>
      <c r="K69" s="56">
        <v>0</v>
      </c>
      <c r="L69" s="56">
        <v>0</v>
      </c>
      <c r="M69" s="56">
        <f>G69+H69-I69+K69-L69</f>
        <v>1857322688</v>
      </c>
      <c r="N69" s="68">
        <f>O69-'[1]SEPTIEMBRE '!O69</f>
        <v>75985281</v>
      </c>
      <c r="O69" s="67">
        <v>750770312</v>
      </c>
      <c r="P69" s="56">
        <f t="shared" si="42"/>
        <v>1106552376</v>
      </c>
      <c r="Q69" s="69">
        <f t="shared" si="39"/>
        <v>0.4042217956258552</v>
      </c>
      <c r="R69" s="76"/>
      <c r="S69" s="55">
        <f>O69</f>
        <v>750770312</v>
      </c>
      <c r="T69" s="56"/>
      <c r="U69" s="57">
        <f>S69*1%</f>
        <v>7507703.1200000001</v>
      </c>
      <c r="V69" s="57">
        <f>S69*1%</f>
        <v>7507703.1200000001</v>
      </c>
      <c r="W69" s="58">
        <f>+S69-T69-U69-V69</f>
        <v>735754905.75999999</v>
      </c>
      <c r="X69" s="135" t="s">
        <v>177</v>
      </c>
    </row>
    <row r="70" spans="1:24" ht="33.75" customHeight="1" x14ac:dyDescent="0.25">
      <c r="A70" s="19" t="s">
        <v>3</v>
      </c>
      <c r="B70" s="129"/>
      <c r="C70" s="130" t="s">
        <v>178</v>
      </c>
      <c r="D70" s="65" t="s">
        <v>179</v>
      </c>
      <c r="E70" s="136" t="s">
        <v>95</v>
      </c>
      <c r="F70" s="52" t="s">
        <v>96</v>
      </c>
      <c r="G70" s="67">
        <v>1123117762</v>
      </c>
      <c r="H70" s="56">
        <v>0</v>
      </c>
      <c r="I70" s="56">
        <v>0</v>
      </c>
      <c r="J70" s="56">
        <v>0</v>
      </c>
      <c r="K70" s="56">
        <v>0</v>
      </c>
      <c r="L70" s="56">
        <v>0</v>
      </c>
      <c r="M70" s="56">
        <f>G70+H70-I70+K70-L70</f>
        <v>1123117762</v>
      </c>
      <c r="N70" s="68">
        <f>O70-'[1]SEPTIEMBRE '!O70</f>
        <v>94898764</v>
      </c>
      <c r="O70" s="67">
        <v>666977602</v>
      </c>
      <c r="P70" s="56">
        <f t="shared" si="42"/>
        <v>456140160</v>
      </c>
      <c r="Q70" s="69">
        <f t="shared" si="39"/>
        <v>0.59386257128751563</v>
      </c>
      <c r="R70" s="76"/>
      <c r="S70" s="55"/>
      <c r="T70" s="56"/>
      <c r="U70" s="57"/>
      <c r="V70" s="57"/>
      <c r="W70" s="58"/>
    </row>
    <row r="71" spans="1:24" ht="31.5" customHeight="1" x14ac:dyDescent="0.25">
      <c r="A71" s="19" t="s">
        <v>3</v>
      </c>
      <c r="B71" s="133"/>
      <c r="C71" s="130" t="s">
        <v>180</v>
      </c>
      <c r="D71" s="65" t="s">
        <v>181</v>
      </c>
      <c r="E71" s="136" t="s">
        <v>95</v>
      </c>
      <c r="F71" s="52" t="s">
        <v>96</v>
      </c>
      <c r="G71" s="67">
        <v>21506400</v>
      </c>
      <c r="H71" s="56">
        <v>0</v>
      </c>
      <c r="I71" s="56">
        <v>0</v>
      </c>
      <c r="J71" s="56">
        <v>0</v>
      </c>
      <c r="K71" s="56">
        <v>0</v>
      </c>
      <c r="L71" s="56">
        <v>0</v>
      </c>
      <c r="M71" s="56">
        <f>G71+H71-I71+K71-L71</f>
        <v>21506400</v>
      </c>
      <c r="N71" s="68">
        <f>O71-'[1]SEPTIEMBRE '!O71</f>
        <v>48100000</v>
      </c>
      <c r="O71" s="97">
        <v>284050000</v>
      </c>
      <c r="P71" s="56">
        <f t="shared" si="42"/>
        <v>-262543600</v>
      </c>
      <c r="Q71" s="69">
        <f t="shared" si="39"/>
        <v>13.20769631365547</v>
      </c>
      <c r="R71" s="76"/>
      <c r="S71" s="55"/>
      <c r="T71" s="56"/>
      <c r="U71" s="57"/>
      <c r="V71" s="57"/>
      <c r="W71" s="58"/>
    </row>
    <row r="72" spans="1:24" ht="25.5" customHeight="1" x14ac:dyDescent="0.25">
      <c r="A72" s="19" t="s">
        <v>3</v>
      </c>
      <c r="B72" s="133"/>
      <c r="C72" s="130" t="s">
        <v>182</v>
      </c>
      <c r="D72" s="65" t="s">
        <v>183</v>
      </c>
      <c r="E72" s="136" t="s">
        <v>95</v>
      </c>
      <c r="F72" s="52" t="s">
        <v>96</v>
      </c>
      <c r="G72" s="67">
        <v>0</v>
      </c>
      <c r="H72" s="56">
        <v>0</v>
      </c>
      <c r="I72" s="56">
        <v>0</v>
      </c>
      <c r="J72" s="56">
        <v>0</v>
      </c>
      <c r="K72" s="56">
        <v>0</v>
      </c>
      <c r="L72" s="56">
        <v>0</v>
      </c>
      <c r="M72" s="56">
        <v>0</v>
      </c>
      <c r="N72" s="88">
        <f>+O72-[2]JUNIO!O72</f>
        <v>0</v>
      </c>
      <c r="O72" s="137">
        <v>0</v>
      </c>
      <c r="P72" s="56">
        <f t="shared" si="42"/>
        <v>0</v>
      </c>
      <c r="Q72" s="69">
        <v>0</v>
      </c>
      <c r="R72" s="76"/>
      <c r="S72" s="55"/>
      <c r="T72" s="56"/>
      <c r="U72" s="57"/>
      <c r="V72" s="57"/>
      <c r="W72" s="58"/>
    </row>
    <row r="73" spans="1:24" s="19" customFormat="1" ht="25.5" customHeight="1" x14ac:dyDescent="0.25">
      <c r="B73" s="138"/>
      <c r="C73" s="139" t="s">
        <v>184</v>
      </c>
      <c r="D73" s="52" t="s">
        <v>185</v>
      </c>
      <c r="E73" s="140"/>
      <c r="F73" s="52"/>
      <c r="G73" s="141">
        <f t="shared" ref="G73:L73" si="44">SUM(G74:G75)</f>
        <v>0</v>
      </c>
      <c r="H73" s="141">
        <f t="shared" si="44"/>
        <v>0</v>
      </c>
      <c r="I73" s="141">
        <f t="shared" si="44"/>
        <v>0</v>
      </c>
      <c r="J73" s="141">
        <f t="shared" si="44"/>
        <v>0</v>
      </c>
      <c r="K73" s="141">
        <f t="shared" si="44"/>
        <v>0</v>
      </c>
      <c r="L73" s="141">
        <f t="shared" si="44"/>
        <v>0</v>
      </c>
      <c r="M73" s="56">
        <f t="shared" ref="M73:M75" si="45">G73+H73-I73+K73-L73</f>
        <v>0</v>
      </c>
      <c r="N73" s="142">
        <f>SUM(N74:N75)</f>
        <v>347717937</v>
      </c>
      <c r="O73" s="143">
        <f>SUM(O74:O75)</f>
        <v>1900924669</v>
      </c>
      <c r="P73" s="56">
        <f t="shared" si="42"/>
        <v>-1900924669</v>
      </c>
      <c r="Q73" s="69">
        <v>0</v>
      </c>
      <c r="R73" s="77"/>
      <c r="S73" s="60"/>
      <c r="T73" s="61"/>
      <c r="U73" s="62"/>
      <c r="V73" s="62"/>
      <c r="W73" s="63"/>
    </row>
    <row r="74" spans="1:24" ht="30.75" customHeight="1" x14ac:dyDescent="0.25">
      <c r="A74" s="19"/>
      <c r="B74" s="133"/>
      <c r="C74" s="130" t="s">
        <v>186</v>
      </c>
      <c r="D74" s="65" t="s">
        <v>187</v>
      </c>
      <c r="E74" s="136"/>
      <c r="F74" s="52" t="s">
        <v>96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56">
        <f t="shared" si="45"/>
        <v>0</v>
      </c>
      <c r="N74" s="68">
        <f>O74-'[1]SEPTIEMBRE '!O74</f>
        <v>324796090</v>
      </c>
      <c r="O74" s="103">
        <v>1837874813</v>
      </c>
      <c r="P74" s="56">
        <f t="shared" si="42"/>
        <v>-1837874813</v>
      </c>
      <c r="Q74" s="69">
        <v>0</v>
      </c>
      <c r="R74" s="76"/>
      <c r="S74" s="55"/>
      <c r="T74" s="56"/>
      <c r="U74" s="57"/>
      <c r="V74" s="57"/>
      <c r="W74" s="58"/>
    </row>
    <row r="75" spans="1:24" ht="33" customHeight="1" x14ac:dyDescent="0.25">
      <c r="A75" s="19"/>
      <c r="B75" s="133"/>
      <c r="C75" s="130" t="s">
        <v>188</v>
      </c>
      <c r="D75" s="65" t="s">
        <v>189</v>
      </c>
      <c r="E75" s="136"/>
      <c r="F75" s="52" t="s">
        <v>96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56">
        <f t="shared" si="45"/>
        <v>0</v>
      </c>
      <c r="N75" s="68">
        <f>O75-'[1]SEPTIEMBRE '!O75</f>
        <v>22921847</v>
      </c>
      <c r="O75" s="103">
        <v>63049856</v>
      </c>
      <c r="P75" s="56">
        <f t="shared" si="42"/>
        <v>-63049856</v>
      </c>
      <c r="Q75" s="69">
        <v>0</v>
      </c>
      <c r="R75" s="76"/>
      <c r="S75" s="55"/>
      <c r="T75" s="56"/>
      <c r="U75" s="57"/>
      <c r="V75" s="57"/>
      <c r="W75" s="58"/>
    </row>
    <row r="76" spans="1:24" ht="24" customHeight="1" x14ac:dyDescent="0.25">
      <c r="A76" s="19" t="s">
        <v>3</v>
      </c>
      <c r="B76" s="129"/>
      <c r="C76" s="130" t="s">
        <v>190</v>
      </c>
      <c r="D76" s="65" t="s">
        <v>191</v>
      </c>
      <c r="E76" s="66" t="s">
        <v>51</v>
      </c>
      <c r="F76" s="65" t="s">
        <v>52</v>
      </c>
      <c r="G76" s="67">
        <v>144125022</v>
      </c>
      <c r="H76" s="56">
        <v>0</v>
      </c>
      <c r="I76" s="56">
        <v>0</v>
      </c>
      <c r="J76" s="56">
        <v>0</v>
      </c>
      <c r="K76" s="56">
        <v>0</v>
      </c>
      <c r="L76" s="56">
        <v>0</v>
      </c>
      <c r="M76" s="56">
        <f>G76+H76-I76+K76-L76</f>
        <v>144125022</v>
      </c>
      <c r="N76" s="68">
        <f>O76-'[1]SEPTIEMBRE '!O76</f>
        <v>0</v>
      </c>
      <c r="O76" s="56">
        <v>0</v>
      </c>
      <c r="P76" s="56">
        <f>M76-O76</f>
        <v>144125022</v>
      </c>
      <c r="Q76" s="69">
        <f t="shared" ref="Q76:Q95" si="46">O76/M76</f>
        <v>0</v>
      </c>
      <c r="R76" s="76"/>
      <c r="S76" s="55">
        <f>O76</f>
        <v>0</v>
      </c>
      <c r="T76" s="56">
        <f>S76</f>
        <v>0</v>
      </c>
      <c r="U76" s="57">
        <v>0</v>
      </c>
      <c r="V76" s="57">
        <v>0</v>
      </c>
      <c r="W76" s="58">
        <f>+S76-T76-U76-V76</f>
        <v>0</v>
      </c>
    </row>
    <row r="77" spans="1:24" ht="15" x14ac:dyDescent="0.25">
      <c r="A77" s="19" t="s">
        <v>3</v>
      </c>
      <c r="B77" s="133"/>
      <c r="C77" s="139" t="s">
        <v>192</v>
      </c>
      <c r="D77" s="52" t="s">
        <v>193</v>
      </c>
      <c r="E77" s="52"/>
      <c r="F77" s="52"/>
      <c r="G77" s="53">
        <f t="shared" ref="G77:P77" si="47">G78+G87</f>
        <v>20665803099</v>
      </c>
      <c r="H77" s="53">
        <f t="shared" si="47"/>
        <v>1968262244</v>
      </c>
      <c r="I77" s="53">
        <f t="shared" si="47"/>
        <v>0</v>
      </c>
      <c r="J77" s="53">
        <f t="shared" si="47"/>
        <v>0</v>
      </c>
      <c r="K77" s="53">
        <f t="shared" si="47"/>
        <v>0</v>
      </c>
      <c r="L77" s="53">
        <f t="shared" si="47"/>
        <v>0</v>
      </c>
      <c r="M77" s="53">
        <f t="shared" si="47"/>
        <v>22634065343</v>
      </c>
      <c r="N77" s="53">
        <f t="shared" si="47"/>
        <v>3669756398.4300003</v>
      </c>
      <c r="O77" s="53">
        <f t="shared" si="47"/>
        <v>20843394234.560001</v>
      </c>
      <c r="P77" s="53">
        <f t="shared" si="47"/>
        <v>1790671108.4399998</v>
      </c>
      <c r="Q77" s="69">
        <f t="shared" si="46"/>
        <v>0.92088601489374966</v>
      </c>
      <c r="R77" s="76"/>
      <c r="S77" s="55"/>
      <c r="T77" s="56"/>
      <c r="U77" s="57"/>
      <c r="V77" s="57"/>
      <c r="W77" s="58"/>
    </row>
    <row r="78" spans="1:24" ht="19.5" customHeight="1" x14ac:dyDescent="0.25">
      <c r="A78" s="19" t="s">
        <v>3</v>
      </c>
      <c r="B78" s="133"/>
      <c r="C78" s="139" t="s">
        <v>194</v>
      </c>
      <c r="D78" s="52" t="s">
        <v>195</v>
      </c>
      <c r="E78" s="52"/>
      <c r="F78" s="52"/>
      <c r="G78" s="53">
        <f>G80+G81+G82+G86+G79</f>
        <v>5526826536</v>
      </c>
      <c r="H78" s="53">
        <f t="shared" ref="H78:P78" si="48">H80+H81+H82+H86+H79</f>
        <v>0</v>
      </c>
      <c r="I78" s="53">
        <f t="shared" si="48"/>
        <v>0</v>
      </c>
      <c r="J78" s="53">
        <f t="shared" si="48"/>
        <v>0</v>
      </c>
      <c r="K78" s="53">
        <f t="shared" si="48"/>
        <v>0</v>
      </c>
      <c r="L78" s="53">
        <f t="shared" si="48"/>
        <v>0</v>
      </c>
      <c r="M78" s="53">
        <f t="shared" si="48"/>
        <v>5526826536</v>
      </c>
      <c r="N78" s="53">
        <f t="shared" si="48"/>
        <v>1194563324.9200001</v>
      </c>
      <c r="O78" s="53">
        <f t="shared" si="48"/>
        <v>5004619173.8800001</v>
      </c>
      <c r="P78" s="53">
        <f t="shared" si="48"/>
        <v>522207362.11999995</v>
      </c>
      <c r="Q78" s="69">
        <f t="shared" si="46"/>
        <v>0.90551406693904612</v>
      </c>
      <c r="R78" s="76"/>
      <c r="S78" s="55"/>
      <c r="T78" s="56"/>
      <c r="U78" s="57"/>
      <c r="V78" s="57"/>
      <c r="W78" s="58"/>
    </row>
    <row r="79" spans="1:24" ht="19.5" customHeight="1" x14ac:dyDescent="0.25">
      <c r="A79" s="19"/>
      <c r="B79" s="133"/>
      <c r="C79" s="130" t="s">
        <v>196</v>
      </c>
      <c r="D79" s="65" t="s">
        <v>197</v>
      </c>
      <c r="E79" s="52"/>
      <c r="F79" s="52"/>
      <c r="G79" s="67">
        <v>541693449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56">
        <f>G79+H79-I79+K79-L79</f>
        <v>541693449</v>
      </c>
      <c r="N79" s="68">
        <f>O79-'[1]SEPTIEMBRE '!O79</f>
        <v>0</v>
      </c>
      <c r="O79" s="144">
        <v>0</v>
      </c>
      <c r="P79" s="56">
        <f>M79-O79</f>
        <v>541693449</v>
      </c>
      <c r="Q79" s="69">
        <v>0</v>
      </c>
      <c r="R79" s="76"/>
      <c r="S79" s="55">
        <f>O79</f>
        <v>0</v>
      </c>
      <c r="T79" s="56"/>
      <c r="U79" s="57">
        <f>S79*1%</f>
        <v>0</v>
      </c>
      <c r="V79" s="57">
        <f t="shared" ref="V79:V81" si="49">S79*1%</f>
        <v>0</v>
      </c>
      <c r="W79" s="58">
        <f t="shared" ref="W79:W81" si="50">+S79-T79-U79-V79</f>
        <v>0</v>
      </c>
    </row>
    <row r="80" spans="1:24" ht="28.5" x14ac:dyDescent="0.25">
      <c r="A80" s="19" t="s">
        <v>3</v>
      </c>
      <c r="B80" s="133" t="s">
        <v>198</v>
      </c>
      <c r="C80" s="130" t="s">
        <v>198</v>
      </c>
      <c r="D80" s="65" t="s">
        <v>199</v>
      </c>
      <c r="E80" s="66" t="s">
        <v>51</v>
      </c>
      <c r="F80" s="65" t="s">
        <v>52</v>
      </c>
      <c r="G80" s="67">
        <v>5351948</v>
      </c>
      <c r="H80" s="56">
        <v>0</v>
      </c>
      <c r="I80" s="56">
        <v>0</v>
      </c>
      <c r="J80" s="56">
        <v>0</v>
      </c>
      <c r="K80" s="56">
        <v>0</v>
      </c>
      <c r="L80" s="56">
        <v>0</v>
      </c>
      <c r="M80" s="56">
        <f>G80+H80-I80+K80-L80</f>
        <v>5351948</v>
      </c>
      <c r="N80" s="68">
        <f>O80-'[1]SEPTIEMBRE '!O80</f>
        <v>300006700.19</v>
      </c>
      <c r="O80" s="97">
        <v>404619335.19</v>
      </c>
      <c r="P80" s="56">
        <f>M80-O80</f>
        <v>-399267387.19</v>
      </c>
      <c r="Q80" s="69">
        <f t="shared" si="46"/>
        <v>75.602254579080366</v>
      </c>
      <c r="R80" s="76"/>
      <c r="S80" s="55">
        <f>O80</f>
        <v>404619335.19</v>
      </c>
      <c r="T80" s="56"/>
      <c r="U80" s="57">
        <f>S80*1%</f>
        <v>4046193.3519000001</v>
      </c>
      <c r="V80" s="57">
        <f t="shared" si="49"/>
        <v>4046193.3519000001</v>
      </c>
      <c r="W80" s="58">
        <f t="shared" si="50"/>
        <v>396526948.48620003</v>
      </c>
    </row>
    <row r="81" spans="1:23" ht="28.5" x14ac:dyDescent="0.25">
      <c r="A81" s="19" t="s">
        <v>3</v>
      </c>
      <c r="B81" s="145"/>
      <c r="C81" s="130" t="s">
        <v>200</v>
      </c>
      <c r="D81" s="65" t="s">
        <v>201</v>
      </c>
      <c r="E81" s="66" t="s">
        <v>51</v>
      </c>
      <c r="F81" s="65" t="s">
        <v>52</v>
      </c>
      <c r="G81" s="67">
        <v>4445475202</v>
      </c>
      <c r="H81" s="56">
        <v>0</v>
      </c>
      <c r="I81" s="56">
        <v>0</v>
      </c>
      <c r="J81" s="56">
        <v>0</v>
      </c>
      <c r="K81" s="56">
        <v>0</v>
      </c>
      <c r="L81" s="56">
        <v>0</v>
      </c>
      <c r="M81" s="56">
        <f>G81+H81-I81+K81-L81</f>
        <v>4445475202</v>
      </c>
      <c r="N81" s="68">
        <f>O81-'[1]SEPTIEMBRE '!O81</f>
        <v>864776024.73000002</v>
      </c>
      <c r="O81" s="56">
        <v>4137072838.6900001</v>
      </c>
      <c r="P81" s="56">
        <f>M81-O81</f>
        <v>308402363.30999994</v>
      </c>
      <c r="Q81" s="69">
        <f t="shared" si="46"/>
        <v>0.93062555760714827</v>
      </c>
      <c r="R81" s="76"/>
      <c r="S81" s="55">
        <f>O81</f>
        <v>4137072838.6900001</v>
      </c>
      <c r="T81" s="56"/>
      <c r="U81" s="57">
        <f>S81*1%</f>
        <v>41370728.3869</v>
      </c>
      <c r="V81" s="57">
        <f t="shared" si="49"/>
        <v>41370728.3869</v>
      </c>
      <c r="W81" s="58">
        <f t="shared" si="50"/>
        <v>4054331381.9162002</v>
      </c>
    </row>
    <row r="82" spans="1:23" ht="30" x14ac:dyDescent="0.25">
      <c r="A82" s="19" t="s">
        <v>3</v>
      </c>
      <c r="B82" s="129"/>
      <c r="C82" s="139" t="s">
        <v>202</v>
      </c>
      <c r="D82" s="52" t="s">
        <v>203</v>
      </c>
      <c r="E82" s="52"/>
      <c r="F82" s="52"/>
      <c r="G82" s="53">
        <f>SUM(G83:G85)</f>
        <v>533275937</v>
      </c>
      <c r="H82" s="53">
        <f t="shared" ref="H82:P82" si="51">SUM(H83:H85)</f>
        <v>0</v>
      </c>
      <c r="I82" s="53">
        <f t="shared" si="51"/>
        <v>0</v>
      </c>
      <c r="J82" s="53">
        <f t="shared" si="51"/>
        <v>0</v>
      </c>
      <c r="K82" s="53">
        <f t="shared" si="51"/>
        <v>0</v>
      </c>
      <c r="L82" s="53">
        <f t="shared" si="51"/>
        <v>0</v>
      </c>
      <c r="M82" s="53">
        <f t="shared" si="51"/>
        <v>533275937</v>
      </c>
      <c r="N82" s="53">
        <f>SUM(N83:N85)</f>
        <v>29639600</v>
      </c>
      <c r="O82" s="53">
        <f t="shared" si="51"/>
        <v>461658000</v>
      </c>
      <c r="P82" s="53">
        <f t="shared" si="51"/>
        <v>71617937</v>
      </c>
      <c r="Q82" s="69">
        <f t="shared" si="46"/>
        <v>0.86570191521692452</v>
      </c>
      <c r="R82" s="76"/>
      <c r="S82" s="55"/>
      <c r="T82" s="56"/>
      <c r="U82" s="57"/>
      <c r="V82" s="57"/>
      <c r="W82" s="58"/>
    </row>
    <row r="83" spans="1:23" ht="28.5" x14ac:dyDescent="0.25">
      <c r="A83" s="19" t="s">
        <v>3</v>
      </c>
      <c r="B83" s="133" t="s">
        <v>204</v>
      </c>
      <c r="C83" s="130" t="s">
        <v>204</v>
      </c>
      <c r="D83" s="65" t="s">
        <v>205</v>
      </c>
      <c r="E83" s="66" t="s">
        <v>206</v>
      </c>
      <c r="F83" s="65" t="s">
        <v>207</v>
      </c>
      <c r="G83" s="67">
        <v>463718206</v>
      </c>
      <c r="H83" s="56">
        <v>0</v>
      </c>
      <c r="I83" s="56">
        <v>0</v>
      </c>
      <c r="J83" s="56">
        <v>0</v>
      </c>
      <c r="K83" s="56">
        <v>0</v>
      </c>
      <c r="L83" s="56">
        <v>0</v>
      </c>
      <c r="M83" s="56">
        <f>G83+H83-I83+K83-L83</f>
        <v>463718206</v>
      </c>
      <c r="N83" s="68">
        <f>O83-'[1]SEPTIEMBRE '!O83</f>
        <v>20747720</v>
      </c>
      <c r="O83" s="56">
        <v>323160600</v>
      </c>
      <c r="P83" s="56">
        <f>M83-O83</f>
        <v>140557606</v>
      </c>
      <c r="Q83" s="69">
        <f t="shared" si="46"/>
        <v>0.69689004188030523</v>
      </c>
      <c r="R83" s="76"/>
      <c r="S83" s="55"/>
      <c r="T83" s="56"/>
      <c r="U83" s="57"/>
      <c r="V83" s="57"/>
      <c r="W83" s="58"/>
    </row>
    <row r="84" spans="1:23" ht="28.5" x14ac:dyDescent="0.25">
      <c r="A84" s="19" t="s">
        <v>3</v>
      </c>
      <c r="B84" s="133" t="s">
        <v>208</v>
      </c>
      <c r="C84" s="130" t="s">
        <v>208</v>
      </c>
      <c r="D84" s="65" t="s">
        <v>209</v>
      </c>
      <c r="E84" s="66" t="s">
        <v>206</v>
      </c>
      <c r="F84" s="65" t="s">
        <v>207</v>
      </c>
      <c r="G84" s="67">
        <v>0</v>
      </c>
      <c r="H84" s="56">
        <v>0</v>
      </c>
      <c r="I84" s="56">
        <v>0</v>
      </c>
      <c r="J84" s="56">
        <v>0</v>
      </c>
      <c r="K84" s="56">
        <v>0</v>
      </c>
      <c r="L84" s="56">
        <v>0</v>
      </c>
      <c r="M84" s="56">
        <f>G84+H84-I84+K84-L84</f>
        <v>0</v>
      </c>
      <c r="N84" s="68">
        <f>O84-'[1]SEPTIEMBRE '!O84</f>
        <v>4445940</v>
      </c>
      <c r="O84" s="56">
        <v>69248700</v>
      </c>
      <c r="P84" s="56">
        <f>M84-O84</f>
        <v>-69248700</v>
      </c>
      <c r="Q84" s="69">
        <v>0</v>
      </c>
      <c r="R84" s="76"/>
      <c r="S84" s="55"/>
      <c r="T84" s="56"/>
      <c r="U84" s="57"/>
      <c r="V84" s="57"/>
      <c r="W84" s="58"/>
    </row>
    <row r="85" spans="1:23" ht="28.5" x14ac:dyDescent="0.25">
      <c r="A85" s="19" t="s">
        <v>3</v>
      </c>
      <c r="B85" s="145"/>
      <c r="C85" s="130" t="s">
        <v>210</v>
      </c>
      <c r="D85" s="65" t="s">
        <v>211</v>
      </c>
      <c r="E85" s="66" t="s">
        <v>206</v>
      </c>
      <c r="F85" s="65" t="s">
        <v>207</v>
      </c>
      <c r="G85" s="67">
        <v>69557731</v>
      </c>
      <c r="H85" s="56">
        <v>0</v>
      </c>
      <c r="I85" s="56">
        <v>0</v>
      </c>
      <c r="J85" s="56">
        <v>0</v>
      </c>
      <c r="K85" s="56">
        <v>0</v>
      </c>
      <c r="L85" s="56">
        <v>0</v>
      </c>
      <c r="M85" s="56">
        <f>G85+H85-I85+K85-L85</f>
        <v>69557731</v>
      </c>
      <c r="N85" s="68">
        <f>O85-'[1]SEPTIEMBRE '!O85</f>
        <v>4445940</v>
      </c>
      <c r="O85" s="56">
        <v>69248700</v>
      </c>
      <c r="P85" s="56">
        <f>M85-O85</f>
        <v>309031</v>
      </c>
      <c r="Q85" s="69">
        <f t="shared" si="46"/>
        <v>0.99555720125488278</v>
      </c>
      <c r="R85" s="76"/>
      <c r="S85" s="55"/>
      <c r="T85" s="56"/>
      <c r="U85" s="57"/>
      <c r="V85" s="57"/>
      <c r="W85" s="58"/>
    </row>
    <row r="86" spans="1:23" ht="28.5" x14ac:dyDescent="0.25">
      <c r="A86" s="19" t="s">
        <v>3</v>
      </c>
      <c r="B86" s="133" t="s">
        <v>212</v>
      </c>
      <c r="C86" s="130" t="s">
        <v>212</v>
      </c>
      <c r="D86" s="65" t="s">
        <v>213</v>
      </c>
      <c r="E86" s="65" t="s">
        <v>51</v>
      </c>
      <c r="F86" s="65" t="s">
        <v>52</v>
      </c>
      <c r="G86" s="67">
        <v>1030000</v>
      </c>
      <c r="H86" s="56">
        <v>0</v>
      </c>
      <c r="I86" s="56">
        <v>0</v>
      </c>
      <c r="J86" s="56">
        <v>0</v>
      </c>
      <c r="K86" s="56">
        <v>0</v>
      </c>
      <c r="L86" s="56">
        <v>0</v>
      </c>
      <c r="M86" s="56">
        <f>G86+H86-I86+K86-L86</f>
        <v>1030000</v>
      </c>
      <c r="N86" s="68">
        <f>O86-'[1]SEPTIEMBRE '!O86</f>
        <v>141000</v>
      </c>
      <c r="O86" s="56">
        <v>1269000</v>
      </c>
      <c r="P86" s="56">
        <f>M86-O86</f>
        <v>-239000</v>
      </c>
      <c r="Q86" s="69">
        <f t="shared" si="46"/>
        <v>1.2320388349514564</v>
      </c>
      <c r="R86" s="76"/>
      <c r="S86" s="55">
        <f>O86</f>
        <v>1269000</v>
      </c>
      <c r="T86" s="56"/>
      <c r="U86" s="57">
        <f>S86*1%</f>
        <v>12690</v>
      </c>
      <c r="V86" s="57">
        <f>S86*1%</f>
        <v>12690</v>
      </c>
      <c r="W86" s="58">
        <f>+S86-T86-U86-V86</f>
        <v>1243620</v>
      </c>
    </row>
    <row r="87" spans="1:23" s="19" customFormat="1" ht="15" x14ac:dyDescent="0.25">
      <c r="A87" s="19" t="s">
        <v>3</v>
      </c>
      <c r="B87" s="138" t="s">
        <v>214</v>
      </c>
      <c r="C87" s="139" t="s">
        <v>214</v>
      </c>
      <c r="D87" s="52" t="s">
        <v>215</v>
      </c>
      <c r="E87" s="65"/>
      <c r="F87" s="52"/>
      <c r="G87" s="53">
        <f>SUM(G88:G94)</f>
        <v>15138976563</v>
      </c>
      <c r="H87" s="53">
        <f t="shared" ref="H87:P87" si="52">SUM(H88:H94)</f>
        <v>1968262244</v>
      </c>
      <c r="I87" s="53">
        <f t="shared" si="52"/>
        <v>0</v>
      </c>
      <c r="J87" s="53">
        <f t="shared" si="52"/>
        <v>0</v>
      </c>
      <c r="K87" s="53">
        <f t="shared" si="52"/>
        <v>0</v>
      </c>
      <c r="L87" s="53">
        <f t="shared" si="52"/>
        <v>0</v>
      </c>
      <c r="M87" s="53">
        <f t="shared" si="52"/>
        <v>17107238807</v>
      </c>
      <c r="N87" s="53">
        <f t="shared" si="52"/>
        <v>2475193073.5100002</v>
      </c>
      <c r="O87" s="53">
        <f t="shared" si="52"/>
        <v>15838775060.68</v>
      </c>
      <c r="P87" s="53">
        <f t="shared" si="52"/>
        <v>1268463746.3199999</v>
      </c>
      <c r="Q87" s="69">
        <f t="shared" si="46"/>
        <v>0.92585222193771177</v>
      </c>
      <c r="R87" s="77"/>
      <c r="S87" s="60"/>
      <c r="T87" s="61"/>
      <c r="U87" s="62"/>
      <c r="V87" s="62"/>
      <c r="W87" s="63"/>
    </row>
    <row r="88" spans="1:23" ht="28.5" x14ac:dyDescent="0.25">
      <c r="A88" s="19" t="s">
        <v>3</v>
      </c>
      <c r="B88" s="133"/>
      <c r="C88" s="130" t="s">
        <v>216</v>
      </c>
      <c r="D88" s="65" t="s">
        <v>217</v>
      </c>
      <c r="E88" s="66" t="s">
        <v>51</v>
      </c>
      <c r="F88" s="65" t="s">
        <v>52</v>
      </c>
      <c r="G88" s="67">
        <v>9409774870</v>
      </c>
      <c r="H88" s="56">
        <v>0</v>
      </c>
      <c r="I88" s="56">
        <v>0</v>
      </c>
      <c r="J88" s="56">
        <v>0</v>
      </c>
      <c r="K88" s="56">
        <v>0</v>
      </c>
      <c r="L88" s="56">
        <v>0</v>
      </c>
      <c r="M88" s="56">
        <f t="shared" ref="M88:M94" si="53">G88+H88-I88+K88-L88</f>
        <v>9409774870</v>
      </c>
      <c r="N88" s="68">
        <f>O88-'[1]SEPTIEMBRE '!O88</f>
        <v>900838176</v>
      </c>
      <c r="O88" s="56">
        <v>9228871189</v>
      </c>
      <c r="P88" s="56">
        <f t="shared" ref="P88:P94" si="54">M88-O88</f>
        <v>180903681</v>
      </c>
      <c r="Q88" s="69">
        <f t="shared" si="46"/>
        <v>0.98077491932599237</v>
      </c>
      <c r="R88" s="76"/>
      <c r="S88" s="55">
        <f>O88</f>
        <v>9228871189</v>
      </c>
      <c r="T88" s="56"/>
      <c r="U88" s="57">
        <f>S88*1%</f>
        <v>92288711.890000001</v>
      </c>
      <c r="V88" s="57">
        <f t="shared" ref="V88:V92" si="55">S88*1%</f>
        <v>92288711.890000001</v>
      </c>
      <c r="W88" s="58">
        <f t="shared" ref="W88:W92" si="56">+S88-T88-U88-V88</f>
        <v>9044293765.2200012</v>
      </c>
    </row>
    <row r="89" spans="1:23" ht="28.5" x14ac:dyDescent="0.25">
      <c r="A89" s="19" t="s">
        <v>3</v>
      </c>
      <c r="B89" s="133"/>
      <c r="C89" s="130" t="s">
        <v>218</v>
      </c>
      <c r="D89" s="65" t="s">
        <v>219</v>
      </c>
      <c r="E89" s="66" t="s">
        <v>51</v>
      </c>
      <c r="F89" s="65" t="s">
        <v>52</v>
      </c>
      <c r="G89" s="67">
        <v>3617849914</v>
      </c>
      <c r="H89" s="56">
        <v>0</v>
      </c>
      <c r="I89" s="56">
        <v>0</v>
      </c>
      <c r="J89" s="56">
        <v>0</v>
      </c>
      <c r="K89" s="56">
        <v>0</v>
      </c>
      <c r="L89" s="56">
        <v>0</v>
      </c>
      <c r="M89" s="56">
        <f t="shared" si="53"/>
        <v>3617849914</v>
      </c>
      <c r="N89" s="68">
        <f>O89-'[1]SEPTIEMBRE '!O89</f>
        <v>345370756</v>
      </c>
      <c r="O89" s="56">
        <v>2517862594.8299999</v>
      </c>
      <c r="P89" s="56">
        <f t="shared" si="54"/>
        <v>1099987319.1700001</v>
      </c>
      <c r="Q89" s="69">
        <f t="shared" si="46"/>
        <v>0.69595551354593865</v>
      </c>
      <c r="R89" s="76"/>
      <c r="S89" s="55">
        <f>O89</f>
        <v>2517862594.8299999</v>
      </c>
      <c r="T89" s="56"/>
      <c r="U89" s="57">
        <f>S89*1%</f>
        <v>25178625.9483</v>
      </c>
      <c r="V89" s="57">
        <f t="shared" si="55"/>
        <v>25178625.9483</v>
      </c>
      <c r="W89" s="58">
        <f t="shared" si="56"/>
        <v>2467505342.9334002</v>
      </c>
    </row>
    <row r="90" spans="1:23" ht="28.5" x14ac:dyDescent="0.25">
      <c r="A90" s="19" t="s">
        <v>3</v>
      </c>
      <c r="B90" s="133"/>
      <c r="C90" s="130" t="s">
        <v>220</v>
      </c>
      <c r="D90" s="65" t="s">
        <v>221</v>
      </c>
      <c r="E90" s="66" t="s">
        <v>51</v>
      </c>
      <c r="F90" s="65" t="s">
        <v>52</v>
      </c>
      <c r="G90" s="67">
        <v>2180260</v>
      </c>
      <c r="H90" s="56">
        <v>0</v>
      </c>
      <c r="I90" s="56">
        <v>0</v>
      </c>
      <c r="J90" s="56">
        <v>0</v>
      </c>
      <c r="K90" s="56">
        <v>0</v>
      </c>
      <c r="L90" s="56">
        <v>0</v>
      </c>
      <c r="M90" s="56">
        <f t="shared" si="53"/>
        <v>2180260</v>
      </c>
      <c r="N90" s="68">
        <f>O90-'[1]SEPTIEMBRE '!O90</f>
        <v>197000</v>
      </c>
      <c r="O90" s="67">
        <v>641000</v>
      </c>
      <c r="P90" s="56">
        <f t="shared" si="54"/>
        <v>1539260</v>
      </c>
      <c r="Q90" s="69">
        <f t="shared" si="46"/>
        <v>0.29400163283278141</v>
      </c>
      <c r="R90" s="76"/>
      <c r="S90" s="55">
        <f>O90</f>
        <v>641000</v>
      </c>
      <c r="T90" s="56"/>
      <c r="U90" s="57">
        <f>S90*1%</f>
        <v>6410</v>
      </c>
      <c r="V90" s="57">
        <f t="shared" si="55"/>
        <v>6410</v>
      </c>
      <c r="W90" s="58">
        <f t="shared" si="56"/>
        <v>628180</v>
      </c>
    </row>
    <row r="91" spans="1:23" ht="28.5" x14ac:dyDescent="0.25">
      <c r="A91" s="19" t="s">
        <v>3</v>
      </c>
      <c r="B91" s="133"/>
      <c r="C91" s="130" t="s">
        <v>222</v>
      </c>
      <c r="D91" s="65" t="s">
        <v>223</v>
      </c>
      <c r="E91" s="66" t="s">
        <v>51</v>
      </c>
      <c r="F91" s="65" t="s">
        <v>52</v>
      </c>
      <c r="G91" s="67">
        <v>223705836</v>
      </c>
      <c r="H91" s="56">
        <v>0</v>
      </c>
      <c r="I91" s="56">
        <v>0</v>
      </c>
      <c r="J91" s="56">
        <v>0</v>
      </c>
      <c r="K91" s="56">
        <v>0</v>
      </c>
      <c r="L91" s="56">
        <v>0</v>
      </c>
      <c r="M91" s="56">
        <f t="shared" si="53"/>
        <v>223705836</v>
      </c>
      <c r="N91" s="68">
        <f>O91-'[1]SEPTIEMBRE '!O91</f>
        <v>14279566</v>
      </c>
      <c r="O91" s="67">
        <v>90738109</v>
      </c>
      <c r="P91" s="56">
        <f t="shared" si="54"/>
        <v>132967727</v>
      </c>
      <c r="Q91" s="69">
        <f t="shared" si="46"/>
        <v>0.4056135084468695</v>
      </c>
      <c r="R91" s="76"/>
      <c r="S91" s="55">
        <f>O91</f>
        <v>90738109</v>
      </c>
      <c r="T91" s="56"/>
      <c r="U91" s="57">
        <f>S91*1%</f>
        <v>907381.09</v>
      </c>
      <c r="V91" s="57">
        <f t="shared" si="55"/>
        <v>907381.09</v>
      </c>
      <c r="W91" s="58">
        <f t="shared" si="56"/>
        <v>88923346.819999993</v>
      </c>
    </row>
    <row r="92" spans="1:23" ht="19.5" customHeight="1" x14ac:dyDescent="0.25">
      <c r="A92" s="19" t="s">
        <v>3</v>
      </c>
      <c r="B92" s="145" t="s">
        <v>224</v>
      </c>
      <c r="C92" s="130" t="s">
        <v>225</v>
      </c>
      <c r="D92" s="65" t="s">
        <v>226</v>
      </c>
      <c r="E92" s="146" t="s">
        <v>115</v>
      </c>
      <c r="F92" s="65" t="s">
        <v>116</v>
      </c>
      <c r="G92" s="67">
        <v>385465683</v>
      </c>
      <c r="H92" s="56">
        <v>0</v>
      </c>
      <c r="I92" s="56">
        <v>0</v>
      </c>
      <c r="J92" s="56">
        <v>0</v>
      </c>
      <c r="K92" s="56">
        <v>0</v>
      </c>
      <c r="L92" s="56">
        <v>0</v>
      </c>
      <c r="M92" s="56">
        <f t="shared" si="53"/>
        <v>385465683</v>
      </c>
      <c r="N92" s="68">
        <f>O92-'[1]SEPTIEMBRE '!O92</f>
        <v>32888660.110000014</v>
      </c>
      <c r="O92" s="67">
        <v>251610371.05000001</v>
      </c>
      <c r="P92" s="56">
        <f t="shared" si="54"/>
        <v>133855311.94999999</v>
      </c>
      <c r="Q92" s="69">
        <f t="shared" si="46"/>
        <v>0.65274389432482893</v>
      </c>
      <c r="R92" s="76"/>
      <c r="S92" s="55">
        <v>0</v>
      </c>
      <c r="T92" s="56"/>
      <c r="U92" s="57">
        <f>S92*1%</f>
        <v>0</v>
      </c>
      <c r="V92" s="57">
        <f t="shared" si="55"/>
        <v>0</v>
      </c>
      <c r="W92" s="58">
        <f t="shared" si="56"/>
        <v>0</v>
      </c>
    </row>
    <row r="93" spans="1:23" ht="19.5" customHeight="1" x14ac:dyDescent="0.25">
      <c r="A93" s="19"/>
      <c r="B93" s="145"/>
      <c r="C93" s="130" t="s">
        <v>227</v>
      </c>
      <c r="D93" s="65" t="s">
        <v>228</v>
      </c>
      <c r="E93" s="146"/>
      <c r="F93" s="65" t="s">
        <v>42</v>
      </c>
      <c r="G93" s="67">
        <v>1484836707</v>
      </c>
      <c r="H93" s="56">
        <v>1900000000</v>
      </c>
      <c r="I93" s="56">
        <v>0</v>
      </c>
      <c r="J93" s="56">
        <v>0</v>
      </c>
      <c r="K93" s="56">
        <v>0</v>
      </c>
      <c r="L93" s="56">
        <v>0</v>
      </c>
      <c r="M93" s="56">
        <f t="shared" si="53"/>
        <v>3384836707</v>
      </c>
      <c r="N93" s="68">
        <f>O93-'[1]SEPTIEMBRE '!O93</f>
        <v>1169136700.4000001</v>
      </c>
      <c r="O93" s="67">
        <v>3676587597.8000002</v>
      </c>
      <c r="P93" s="56">
        <f t="shared" si="54"/>
        <v>-291750890.80000019</v>
      </c>
      <c r="Q93" s="69">
        <f t="shared" si="46"/>
        <v>1.086193490574197</v>
      </c>
      <c r="R93" s="76"/>
      <c r="S93" s="55"/>
      <c r="T93" s="56"/>
      <c r="U93" s="57"/>
      <c r="V93" s="57"/>
      <c r="W93" s="58"/>
    </row>
    <row r="94" spans="1:23" ht="19.5" customHeight="1" x14ac:dyDescent="0.25">
      <c r="A94" s="19"/>
      <c r="B94" s="145"/>
      <c r="C94" s="130" t="s">
        <v>229</v>
      </c>
      <c r="D94" s="65" t="s">
        <v>230</v>
      </c>
      <c r="E94" s="146"/>
      <c r="F94" s="65" t="s">
        <v>42</v>
      </c>
      <c r="G94" s="67">
        <v>15163293</v>
      </c>
      <c r="H94" s="56">
        <v>68262244</v>
      </c>
      <c r="I94" s="56">
        <v>0</v>
      </c>
      <c r="J94" s="56">
        <v>0</v>
      </c>
      <c r="K94" s="56">
        <v>0</v>
      </c>
      <c r="L94" s="56">
        <v>0</v>
      </c>
      <c r="M94" s="56">
        <f t="shared" si="53"/>
        <v>83425537</v>
      </c>
      <c r="N94" s="68">
        <f>O94-'[1]SEPTIEMBRE '!O94</f>
        <v>12482215</v>
      </c>
      <c r="O94" s="67">
        <v>72464199</v>
      </c>
      <c r="P94" s="56">
        <f t="shared" si="54"/>
        <v>10961338</v>
      </c>
      <c r="Q94" s="69">
        <f t="shared" si="46"/>
        <v>0.86860932042906713</v>
      </c>
      <c r="R94" s="76"/>
      <c r="S94" s="55"/>
      <c r="T94" s="56"/>
      <c r="U94" s="57"/>
      <c r="V94" s="57"/>
      <c r="W94" s="58"/>
    </row>
    <row r="95" spans="1:23" ht="15" x14ac:dyDescent="0.25">
      <c r="A95" s="19" t="s">
        <v>3</v>
      </c>
      <c r="B95" s="133"/>
      <c r="C95" s="139" t="s">
        <v>231</v>
      </c>
      <c r="D95" s="52" t="s">
        <v>232</v>
      </c>
      <c r="E95" s="52"/>
      <c r="F95" s="52"/>
      <c r="G95" s="53">
        <f>G97</f>
        <v>187989534</v>
      </c>
      <c r="H95" s="53">
        <f t="shared" ref="H95:P95" si="57">H97</f>
        <v>0</v>
      </c>
      <c r="I95" s="53">
        <f t="shared" si="57"/>
        <v>0</v>
      </c>
      <c r="J95" s="53">
        <f t="shared" si="57"/>
        <v>0</v>
      </c>
      <c r="K95" s="53">
        <f t="shared" si="57"/>
        <v>0</v>
      </c>
      <c r="L95" s="53">
        <f t="shared" si="57"/>
        <v>0</v>
      </c>
      <c r="M95" s="53">
        <f t="shared" si="57"/>
        <v>187989534</v>
      </c>
      <c r="N95" s="53">
        <f t="shared" si="57"/>
        <v>11852058.359999985</v>
      </c>
      <c r="O95" s="53">
        <f t="shared" si="57"/>
        <v>163839514.03999999</v>
      </c>
      <c r="P95" s="53">
        <f t="shared" si="57"/>
        <v>24150019.960000008</v>
      </c>
      <c r="Q95" s="69">
        <f t="shared" si="46"/>
        <v>0.87153529536383656</v>
      </c>
      <c r="R95" s="76"/>
      <c r="S95" s="55"/>
      <c r="T95" s="56"/>
      <c r="U95" s="57"/>
      <c r="V95" s="57"/>
      <c r="W95" s="58"/>
    </row>
    <row r="96" spans="1:23" ht="30" x14ac:dyDescent="0.25">
      <c r="A96" s="19" t="s">
        <v>3</v>
      </c>
      <c r="B96" s="133"/>
      <c r="C96" s="139" t="s">
        <v>233</v>
      </c>
      <c r="D96" s="52" t="s">
        <v>234</v>
      </c>
      <c r="E96" s="52"/>
      <c r="F96" s="52"/>
      <c r="G96" s="67"/>
      <c r="H96" s="56"/>
      <c r="I96" s="56"/>
      <c r="J96" s="56"/>
      <c r="K96" s="56"/>
      <c r="L96" s="56"/>
      <c r="M96" s="56"/>
      <c r="N96" s="56"/>
      <c r="O96" s="56"/>
      <c r="P96" s="56"/>
      <c r="Q96" s="101"/>
      <c r="R96" s="76"/>
      <c r="S96" s="55"/>
      <c r="T96" s="56"/>
      <c r="U96" s="57"/>
      <c r="V96" s="57"/>
      <c r="W96" s="58"/>
    </row>
    <row r="97" spans="1:25" ht="28.5" x14ac:dyDescent="0.25">
      <c r="A97" s="19" t="s">
        <v>3</v>
      </c>
      <c r="B97" s="133" t="s">
        <v>235</v>
      </c>
      <c r="C97" s="130" t="s">
        <v>235</v>
      </c>
      <c r="D97" s="65" t="s">
        <v>236</v>
      </c>
      <c r="E97" s="66" t="s">
        <v>51</v>
      </c>
      <c r="F97" s="65" t="s">
        <v>52</v>
      </c>
      <c r="G97" s="67">
        <v>187989534</v>
      </c>
      <c r="H97" s="56">
        <v>0</v>
      </c>
      <c r="I97" s="56">
        <v>0</v>
      </c>
      <c r="J97" s="56">
        <v>0</v>
      </c>
      <c r="K97" s="56">
        <v>0</v>
      </c>
      <c r="L97" s="56">
        <v>0</v>
      </c>
      <c r="M97" s="56">
        <f>G97+H97-I97+K97-L97</f>
        <v>187989534</v>
      </c>
      <c r="N97" s="68">
        <f>O97-'[1]SEPTIEMBRE '!O97</f>
        <v>11852058.359999985</v>
      </c>
      <c r="O97" s="56">
        <v>163839514.03999999</v>
      </c>
      <c r="P97" s="56">
        <f>M97-O97</f>
        <v>24150019.960000008</v>
      </c>
      <c r="Q97" s="69">
        <f t="shared" ref="Q97:Q111" si="58">O97/M97</f>
        <v>0.87153529536383656</v>
      </c>
      <c r="R97" s="76"/>
      <c r="S97" s="55">
        <f>O97</f>
        <v>163839514.03999999</v>
      </c>
      <c r="T97" s="56"/>
      <c r="U97" s="57">
        <f>S97*1%</f>
        <v>1638395.1403999999</v>
      </c>
      <c r="V97" s="57">
        <f>S97*1%</f>
        <v>1638395.1403999999</v>
      </c>
      <c r="W97" s="58">
        <f>+S97-T97-U97-V97</f>
        <v>160562723.75920001</v>
      </c>
    </row>
    <row r="98" spans="1:25" ht="15" x14ac:dyDescent="0.25">
      <c r="A98" s="19" t="s">
        <v>3</v>
      </c>
      <c r="B98" s="133"/>
      <c r="C98" s="139" t="s">
        <v>237</v>
      </c>
      <c r="D98" s="52" t="s">
        <v>238</v>
      </c>
      <c r="E98" s="52"/>
      <c r="F98" s="52"/>
      <c r="G98" s="53">
        <f t="shared" ref="G98:P98" si="59">G99+G115+G120+G130</f>
        <v>683063889061</v>
      </c>
      <c r="H98" s="53">
        <f t="shared" si="59"/>
        <v>138064879553.56</v>
      </c>
      <c r="I98" s="53">
        <f t="shared" si="59"/>
        <v>0</v>
      </c>
      <c r="J98" s="53">
        <f t="shared" si="59"/>
        <v>0</v>
      </c>
      <c r="K98" s="53">
        <f t="shared" si="59"/>
        <v>0</v>
      </c>
      <c r="L98" s="53">
        <f t="shared" si="59"/>
        <v>0</v>
      </c>
      <c r="M98" s="53">
        <f t="shared" si="59"/>
        <v>821128768614.56006</v>
      </c>
      <c r="N98" s="53">
        <f t="shared" si="59"/>
        <v>71228827230.940018</v>
      </c>
      <c r="O98" s="53">
        <f t="shared" si="59"/>
        <v>704726164234.56006</v>
      </c>
      <c r="P98" s="53">
        <f t="shared" si="59"/>
        <v>116402604379.99997</v>
      </c>
      <c r="Q98" s="69">
        <f t="shared" si="58"/>
        <v>0.85824074270787154</v>
      </c>
      <c r="R98" s="76"/>
      <c r="S98" s="55"/>
      <c r="T98" s="56"/>
      <c r="U98" s="57"/>
      <c r="V98" s="57"/>
      <c r="W98" s="58"/>
    </row>
    <row r="99" spans="1:25" ht="15" x14ac:dyDescent="0.25">
      <c r="A99" s="19" t="s">
        <v>3</v>
      </c>
      <c r="B99" s="133"/>
      <c r="C99" s="139" t="s">
        <v>239</v>
      </c>
      <c r="D99" s="52" t="s">
        <v>240</v>
      </c>
      <c r="E99" s="52"/>
      <c r="F99" s="52"/>
      <c r="G99" s="53">
        <f>G100+G105+G108+G113+G114</f>
        <v>429868747919</v>
      </c>
      <c r="H99" s="53">
        <f t="shared" ref="H99:P99" si="60">H100+H105+H108+H113+H114</f>
        <v>84544128489</v>
      </c>
      <c r="I99" s="53">
        <f t="shared" si="60"/>
        <v>0</v>
      </c>
      <c r="J99" s="53">
        <f t="shared" si="60"/>
        <v>0</v>
      </c>
      <c r="K99" s="53">
        <f t="shared" si="60"/>
        <v>0</v>
      </c>
      <c r="L99" s="53">
        <f t="shared" si="60"/>
        <v>0</v>
      </c>
      <c r="M99" s="53">
        <f t="shared" si="60"/>
        <v>514412876408</v>
      </c>
      <c r="N99" s="53">
        <f t="shared" si="60"/>
        <v>45798189448</v>
      </c>
      <c r="O99" s="53">
        <f t="shared" si="60"/>
        <v>445701151855.59998</v>
      </c>
      <c r="P99" s="53">
        <f t="shared" si="60"/>
        <v>68711724552.400002</v>
      </c>
      <c r="Q99" s="69">
        <f t="shared" si="58"/>
        <v>0.86642689616909552</v>
      </c>
      <c r="R99" s="76"/>
      <c r="S99" s="55"/>
      <c r="T99" s="56"/>
      <c r="U99" s="57"/>
      <c r="V99" s="57"/>
      <c r="W99" s="58"/>
    </row>
    <row r="100" spans="1:25" ht="15" x14ac:dyDescent="0.25">
      <c r="A100" s="19" t="s">
        <v>3</v>
      </c>
      <c r="B100" s="133"/>
      <c r="C100" s="139" t="s">
        <v>241</v>
      </c>
      <c r="D100" s="52" t="s">
        <v>242</v>
      </c>
      <c r="E100" s="52"/>
      <c r="F100" s="52"/>
      <c r="G100" s="53">
        <f>G101+G102</f>
        <v>283441422524</v>
      </c>
      <c r="H100" s="53">
        <f t="shared" ref="H100:P100" si="61">H101+H102</f>
        <v>43050038930</v>
      </c>
      <c r="I100" s="53">
        <f t="shared" si="61"/>
        <v>0</v>
      </c>
      <c r="J100" s="53">
        <f t="shared" si="61"/>
        <v>0</v>
      </c>
      <c r="K100" s="53">
        <f t="shared" si="61"/>
        <v>0</v>
      </c>
      <c r="L100" s="53">
        <f t="shared" si="61"/>
        <v>0</v>
      </c>
      <c r="M100" s="53">
        <f t="shared" si="61"/>
        <v>326491461454</v>
      </c>
      <c r="N100" s="53">
        <f>N101+N102</f>
        <v>30589176985</v>
      </c>
      <c r="O100" s="53">
        <f>O101+O102</f>
        <v>287315258352</v>
      </c>
      <c r="P100" s="53">
        <f t="shared" si="61"/>
        <v>39176203102</v>
      </c>
      <c r="Q100" s="69">
        <f t="shared" si="58"/>
        <v>0.8800084911025472</v>
      </c>
      <c r="R100" s="76"/>
      <c r="S100" s="55"/>
      <c r="T100" s="56"/>
      <c r="U100" s="57"/>
      <c r="V100" s="57"/>
      <c r="W100" s="58"/>
    </row>
    <row r="101" spans="1:25" ht="28.5" x14ac:dyDescent="0.25">
      <c r="A101" s="19" t="s">
        <v>3</v>
      </c>
      <c r="B101" s="133" t="s">
        <v>243</v>
      </c>
      <c r="C101" s="130" t="s">
        <v>243</v>
      </c>
      <c r="D101" s="65" t="s">
        <v>244</v>
      </c>
      <c r="E101" s="66" t="s">
        <v>245</v>
      </c>
      <c r="F101" s="65" t="s">
        <v>246</v>
      </c>
      <c r="G101" s="67">
        <v>274243555991</v>
      </c>
      <c r="H101" s="56">
        <v>41049539322</v>
      </c>
      <c r="I101" s="56"/>
      <c r="J101" s="56">
        <v>0</v>
      </c>
      <c r="K101" s="56">
        <v>0</v>
      </c>
      <c r="L101" s="56">
        <v>0</v>
      </c>
      <c r="M101" s="56">
        <f>G101+H101-I101+K101-L101</f>
        <v>315293095313</v>
      </c>
      <c r="N101" s="68">
        <f>O101-'[1]SEPTIEMBRE '!O101</f>
        <v>29282472052</v>
      </c>
      <c r="O101" s="17">
        <v>277049703547</v>
      </c>
      <c r="P101" s="56">
        <f>M101-O101</f>
        <v>38243391766</v>
      </c>
      <c r="Q101" s="69">
        <f t="shared" si="58"/>
        <v>0.87870526714822361</v>
      </c>
      <c r="R101" s="76"/>
      <c r="S101" s="55"/>
      <c r="T101" s="56"/>
      <c r="U101" s="57"/>
      <c r="V101" s="57"/>
      <c r="W101" s="58"/>
      <c r="X101" s="84"/>
      <c r="Y101" s="11"/>
    </row>
    <row r="102" spans="1:25" ht="15" x14ac:dyDescent="0.25">
      <c r="A102" s="19" t="s">
        <v>3</v>
      </c>
      <c r="B102" s="133"/>
      <c r="C102" s="139" t="s">
        <v>247</v>
      </c>
      <c r="D102" s="52" t="s">
        <v>248</v>
      </c>
      <c r="E102" s="52"/>
      <c r="F102" s="52"/>
      <c r="G102" s="53">
        <f>G103+G104</f>
        <v>9197866533</v>
      </c>
      <c r="H102" s="53">
        <f t="shared" ref="H102:P102" si="62">H103+H104</f>
        <v>2000499608</v>
      </c>
      <c r="I102" s="53">
        <f t="shared" si="62"/>
        <v>0</v>
      </c>
      <c r="J102" s="53">
        <f t="shared" si="62"/>
        <v>0</v>
      </c>
      <c r="K102" s="53">
        <f t="shared" si="62"/>
        <v>0</v>
      </c>
      <c r="L102" s="53">
        <f t="shared" si="62"/>
        <v>0</v>
      </c>
      <c r="M102" s="53">
        <f t="shared" si="62"/>
        <v>11198366141</v>
      </c>
      <c r="N102" s="53">
        <f>N103+N104</f>
        <v>1306704933</v>
      </c>
      <c r="O102" s="147">
        <f t="shared" si="62"/>
        <v>10265554805</v>
      </c>
      <c r="P102" s="53">
        <f t="shared" si="62"/>
        <v>932811336</v>
      </c>
      <c r="Q102" s="69">
        <f t="shared" si="58"/>
        <v>0.91670112190878039</v>
      </c>
      <c r="R102" s="76"/>
      <c r="S102" s="55"/>
      <c r="T102" s="56"/>
      <c r="U102" s="57"/>
      <c r="V102" s="57"/>
      <c r="W102" s="58"/>
      <c r="Y102" s="11"/>
    </row>
    <row r="103" spans="1:25" ht="28.5" x14ac:dyDescent="0.25">
      <c r="A103" s="19" t="s">
        <v>3</v>
      </c>
      <c r="B103" s="133" t="s">
        <v>249</v>
      </c>
      <c r="C103" s="130" t="s">
        <v>249</v>
      </c>
      <c r="D103" s="65" t="s">
        <v>250</v>
      </c>
      <c r="E103" s="66" t="s">
        <v>251</v>
      </c>
      <c r="F103" s="65" t="s">
        <v>252</v>
      </c>
      <c r="G103" s="67">
        <v>4707544301</v>
      </c>
      <c r="H103" s="56">
        <v>295156691</v>
      </c>
      <c r="I103" s="56"/>
      <c r="J103" s="56">
        <v>0</v>
      </c>
      <c r="K103" s="56">
        <v>0</v>
      </c>
      <c r="L103" s="56">
        <v>0</v>
      </c>
      <c r="M103" s="56">
        <f>G103+H103-I103+K103-L103</f>
        <v>5002700992</v>
      </c>
      <c r="N103" s="68">
        <f>O103-'[1]SEPTIEMBRE '!O103</f>
        <v>1250675251</v>
      </c>
      <c r="O103" s="97">
        <v>5002700992</v>
      </c>
      <c r="P103" s="56">
        <f>M103-O103</f>
        <v>0</v>
      </c>
      <c r="Q103" s="69">
        <f t="shared" si="58"/>
        <v>1</v>
      </c>
      <c r="R103" s="76"/>
      <c r="S103" s="55"/>
      <c r="T103" s="56"/>
      <c r="U103" s="57"/>
      <c r="V103" s="57"/>
      <c r="W103" s="58"/>
      <c r="Y103" s="11"/>
    </row>
    <row r="104" spans="1:25" ht="28.5" x14ac:dyDescent="0.25">
      <c r="A104" s="19" t="s">
        <v>3</v>
      </c>
      <c r="B104" s="133" t="s">
        <v>253</v>
      </c>
      <c r="C104" s="130" t="s">
        <v>253</v>
      </c>
      <c r="D104" s="65" t="s">
        <v>254</v>
      </c>
      <c r="E104" s="66" t="s">
        <v>255</v>
      </c>
      <c r="F104" s="65" t="s">
        <v>256</v>
      </c>
      <c r="G104" s="67">
        <v>4490322232</v>
      </c>
      <c r="H104" s="17">
        <v>1705342917</v>
      </c>
      <c r="I104" s="56"/>
      <c r="J104" s="56">
        <v>0</v>
      </c>
      <c r="K104" s="56">
        <v>0</v>
      </c>
      <c r="L104" s="56">
        <v>0</v>
      </c>
      <c r="M104" s="56">
        <f>G104+H104-I104+K104-L104</f>
        <v>6195665149</v>
      </c>
      <c r="N104" s="68">
        <f>O104-'[1]SEPTIEMBRE '!O104</f>
        <v>56029682</v>
      </c>
      <c r="O104" s="97">
        <v>5262853813</v>
      </c>
      <c r="P104" s="56">
        <f>M104-O104</f>
        <v>932811336</v>
      </c>
      <c r="Q104" s="69">
        <f t="shared" si="58"/>
        <v>0.84944129265111123</v>
      </c>
      <c r="R104" s="76"/>
      <c r="S104" s="55"/>
      <c r="T104" s="56"/>
      <c r="U104" s="57"/>
      <c r="V104" s="57"/>
      <c r="W104" s="58"/>
      <c r="Y104" s="11"/>
    </row>
    <row r="105" spans="1:25" ht="15" x14ac:dyDescent="0.25">
      <c r="A105" s="19" t="s">
        <v>3</v>
      </c>
      <c r="B105" s="133"/>
      <c r="C105" s="139" t="s">
        <v>257</v>
      </c>
      <c r="D105" s="52" t="s">
        <v>258</v>
      </c>
      <c r="E105" s="52"/>
      <c r="F105" s="52"/>
      <c r="G105" s="53">
        <f t="shared" ref="G105:P105" si="63">SUM(G106:G107)</f>
        <v>112421167119</v>
      </c>
      <c r="H105" s="147">
        <f t="shared" si="63"/>
        <v>32989550802</v>
      </c>
      <c r="I105" s="53">
        <f t="shared" si="63"/>
        <v>0</v>
      </c>
      <c r="J105" s="53">
        <f t="shared" si="63"/>
        <v>0</v>
      </c>
      <c r="K105" s="53">
        <f t="shared" si="63"/>
        <v>0</v>
      </c>
      <c r="L105" s="53">
        <f t="shared" si="63"/>
        <v>0</v>
      </c>
      <c r="M105" s="53">
        <f t="shared" si="63"/>
        <v>145410717921</v>
      </c>
      <c r="N105" s="53">
        <f t="shared" si="63"/>
        <v>11780764393</v>
      </c>
      <c r="O105" s="53">
        <f t="shared" si="63"/>
        <v>121849189135</v>
      </c>
      <c r="P105" s="53">
        <f t="shared" si="63"/>
        <v>23561528786</v>
      </c>
      <c r="Q105" s="69">
        <f t="shared" si="58"/>
        <v>0.83796566633553993</v>
      </c>
      <c r="R105" s="76"/>
      <c r="S105" s="55"/>
      <c r="T105" s="56"/>
      <c r="U105" s="57"/>
      <c r="V105" s="57"/>
      <c r="W105" s="58"/>
    </row>
    <row r="106" spans="1:25" ht="16.5" customHeight="1" x14ac:dyDescent="0.25">
      <c r="A106" s="19" t="s">
        <v>3</v>
      </c>
      <c r="B106" s="133" t="s">
        <v>259</v>
      </c>
      <c r="C106" s="130" t="s">
        <v>259</v>
      </c>
      <c r="D106" s="65" t="s">
        <v>260</v>
      </c>
      <c r="E106" s="65" t="s">
        <v>261</v>
      </c>
      <c r="F106" s="65" t="s">
        <v>262</v>
      </c>
      <c r="G106" s="67">
        <v>106812170553</v>
      </c>
      <c r="H106" s="17">
        <v>31791533811</v>
      </c>
      <c r="I106" s="56">
        <v>0</v>
      </c>
      <c r="J106" s="56">
        <v>0</v>
      </c>
      <c r="K106" s="56">
        <v>0</v>
      </c>
      <c r="L106" s="56"/>
      <c r="M106" s="56">
        <f>G106+H106-I106+K106-L106</f>
        <v>138603704364</v>
      </c>
      <c r="N106" s="68">
        <f>O106-'[1]SEPTIEMBRE '!O106</f>
        <v>11232406896</v>
      </c>
      <c r="O106" s="17">
        <f>104906483674+11232406896</f>
        <v>116138890570</v>
      </c>
      <c r="P106" s="56">
        <f>M106-O106</f>
        <v>22464813794</v>
      </c>
      <c r="Q106" s="69">
        <f t="shared" si="58"/>
        <v>0.83792053829237434</v>
      </c>
      <c r="R106" s="76"/>
      <c r="S106" s="55"/>
      <c r="T106" s="56"/>
      <c r="U106" s="57"/>
      <c r="V106" s="57"/>
      <c r="W106" s="58"/>
      <c r="Y106" s="1" t="s">
        <v>263</v>
      </c>
    </row>
    <row r="107" spans="1:25" ht="18.75" customHeight="1" x14ac:dyDescent="0.25">
      <c r="A107" s="19" t="s">
        <v>3</v>
      </c>
      <c r="B107" s="133" t="s">
        <v>264</v>
      </c>
      <c r="C107" s="130" t="s">
        <v>264</v>
      </c>
      <c r="D107" s="65" t="s">
        <v>265</v>
      </c>
      <c r="E107" s="66" t="s">
        <v>266</v>
      </c>
      <c r="F107" s="65" t="s">
        <v>267</v>
      </c>
      <c r="G107" s="67">
        <v>5608996566</v>
      </c>
      <c r="H107" s="17">
        <v>1198016991</v>
      </c>
      <c r="I107" s="56"/>
      <c r="J107" s="56">
        <v>0</v>
      </c>
      <c r="K107" s="56">
        <v>0</v>
      </c>
      <c r="L107" s="56">
        <v>0</v>
      </c>
      <c r="M107" s="56">
        <f>G107+H107-I107+K107-L107</f>
        <v>6807013557</v>
      </c>
      <c r="N107" s="68">
        <f>O107-'[1]SEPTIEMBRE '!O107</f>
        <v>548357497</v>
      </c>
      <c r="O107" s="56">
        <v>5710298565</v>
      </c>
      <c r="P107" s="56">
        <f>M107-O107</f>
        <v>1096714992</v>
      </c>
      <c r="Q107" s="69">
        <f t="shared" si="58"/>
        <v>0.83888455887204871</v>
      </c>
      <c r="R107" s="76"/>
      <c r="S107" s="55"/>
      <c r="T107" s="56"/>
      <c r="U107" s="57"/>
      <c r="V107" s="57"/>
      <c r="W107" s="58"/>
    </row>
    <row r="108" spans="1:25" ht="15" x14ac:dyDescent="0.25">
      <c r="A108" s="19" t="s">
        <v>3</v>
      </c>
      <c r="B108" s="133"/>
      <c r="C108" s="139" t="s">
        <v>268</v>
      </c>
      <c r="D108" s="52" t="s">
        <v>269</v>
      </c>
      <c r="E108" s="52"/>
      <c r="F108" s="52"/>
      <c r="G108" s="53">
        <f>SUM(G109:G111)</f>
        <v>23977468817</v>
      </c>
      <c r="H108" s="147">
        <f>SUM(H109:H111)</f>
        <v>6008825467</v>
      </c>
      <c r="I108" s="53">
        <f t="shared" ref="I108:P108" si="64">SUM(I109:I111)</f>
        <v>0</v>
      </c>
      <c r="J108" s="53">
        <f t="shared" si="64"/>
        <v>0</v>
      </c>
      <c r="K108" s="53">
        <f t="shared" si="64"/>
        <v>0</v>
      </c>
      <c r="L108" s="53">
        <f t="shared" si="64"/>
        <v>0</v>
      </c>
      <c r="M108" s="53">
        <f t="shared" si="64"/>
        <v>29986294284</v>
      </c>
      <c r="N108" s="53">
        <f>SUM(N109:N111)</f>
        <v>2423297930.999999</v>
      </c>
      <c r="O108" s="53">
        <f t="shared" si="64"/>
        <v>25139698420.599998</v>
      </c>
      <c r="P108" s="53">
        <f t="shared" si="64"/>
        <v>4846595863.3999996</v>
      </c>
      <c r="Q108" s="69">
        <f t="shared" si="58"/>
        <v>0.83837296407825779</v>
      </c>
      <c r="R108" s="76"/>
      <c r="S108" s="55"/>
      <c r="T108" s="56"/>
      <c r="U108" s="57"/>
      <c r="V108" s="57"/>
      <c r="W108" s="58"/>
    </row>
    <row r="109" spans="1:25" ht="28.5" x14ac:dyDescent="0.25">
      <c r="A109" s="19" t="s">
        <v>3</v>
      </c>
      <c r="B109" s="133" t="s">
        <v>270</v>
      </c>
      <c r="C109" s="130" t="s">
        <v>270</v>
      </c>
      <c r="D109" s="65" t="s">
        <v>271</v>
      </c>
      <c r="E109" s="66" t="s">
        <v>272</v>
      </c>
      <c r="F109" s="65" t="s">
        <v>273</v>
      </c>
      <c r="G109" s="67">
        <v>2131330561</v>
      </c>
      <c r="H109" s="17">
        <v>534117820</v>
      </c>
      <c r="I109" s="56">
        <v>0</v>
      </c>
      <c r="J109" s="56">
        <v>0</v>
      </c>
      <c r="K109" s="56">
        <v>0</v>
      </c>
      <c r="L109" s="56">
        <v>0</v>
      </c>
      <c r="M109" s="56">
        <f>G109+H109-I109+K109-L109</f>
        <v>2665448381</v>
      </c>
      <c r="N109" s="68">
        <f>O109-'[1]SEPTIEMBRE '!O109</f>
        <v>215404260.64999986</v>
      </c>
      <c r="O109" s="67">
        <v>2234639860.4499998</v>
      </c>
      <c r="P109" s="56">
        <f>M109-O109</f>
        <v>430808520.55000019</v>
      </c>
      <c r="Q109" s="69">
        <f t="shared" si="58"/>
        <v>0.83837296433091191</v>
      </c>
      <c r="R109" s="76"/>
      <c r="S109" s="55"/>
      <c r="T109" s="56"/>
      <c r="U109" s="57"/>
      <c r="V109" s="57"/>
      <c r="W109" s="58"/>
    </row>
    <row r="110" spans="1:25" ht="28.5" x14ac:dyDescent="0.25">
      <c r="A110" s="19" t="s">
        <v>3</v>
      </c>
      <c r="B110" s="133" t="s">
        <v>274</v>
      </c>
      <c r="C110" s="130" t="s">
        <v>274</v>
      </c>
      <c r="D110" s="65" t="s">
        <v>275</v>
      </c>
      <c r="E110" s="66" t="s">
        <v>276</v>
      </c>
      <c r="F110" s="65" t="s">
        <v>277</v>
      </c>
      <c r="G110" s="67">
        <v>1598497921</v>
      </c>
      <c r="H110" s="17">
        <v>400588365</v>
      </c>
      <c r="I110" s="56">
        <v>0</v>
      </c>
      <c r="J110" s="56">
        <v>0</v>
      </c>
      <c r="K110" s="56">
        <v>0</v>
      </c>
      <c r="L110" s="56">
        <v>0</v>
      </c>
      <c r="M110" s="56">
        <f>G110+H110-I110+K110-L110</f>
        <v>1999086286</v>
      </c>
      <c r="N110" s="68">
        <f>O110-'[1]SEPTIEMBRE '!O110</f>
        <v>161553195.29999995</v>
      </c>
      <c r="O110" s="67">
        <v>1675979893.7</v>
      </c>
      <c r="P110" s="56">
        <f>M110-O110</f>
        <v>323106392.29999995</v>
      </c>
      <c r="Q110" s="69">
        <f t="shared" si="58"/>
        <v>0.83837296340694323</v>
      </c>
      <c r="R110" s="76"/>
      <c r="S110" s="55"/>
      <c r="T110" s="56"/>
      <c r="U110" s="57"/>
      <c r="V110" s="57"/>
      <c r="W110" s="58"/>
    </row>
    <row r="111" spans="1:25" ht="27" customHeight="1" x14ac:dyDescent="0.25">
      <c r="A111" s="19" t="s">
        <v>3</v>
      </c>
      <c r="B111" s="133" t="s">
        <v>278</v>
      </c>
      <c r="C111" s="130" t="s">
        <v>278</v>
      </c>
      <c r="D111" s="65" t="s">
        <v>279</v>
      </c>
      <c r="E111" s="66" t="s">
        <v>280</v>
      </c>
      <c r="F111" s="65" t="s">
        <v>281</v>
      </c>
      <c r="G111" s="67">
        <v>20247640335</v>
      </c>
      <c r="H111" s="56">
        <v>5074119282</v>
      </c>
      <c r="I111" s="56">
        <v>0</v>
      </c>
      <c r="J111" s="56">
        <v>0</v>
      </c>
      <c r="K111" s="56">
        <v>0</v>
      </c>
      <c r="L111" s="56">
        <v>0</v>
      </c>
      <c r="M111" s="56">
        <f>G111+H111-I111+K111-L111</f>
        <v>25321759617</v>
      </c>
      <c r="N111" s="68">
        <f>O111-'[1]SEPTIEMBRE '!O111</f>
        <v>2046340475.0499992</v>
      </c>
      <c r="O111" s="67">
        <v>21229078666.450001</v>
      </c>
      <c r="P111" s="56">
        <f>M111-O111</f>
        <v>4092680950.5499992</v>
      </c>
      <c r="Q111" s="69">
        <f t="shared" si="58"/>
        <v>0.83837296410466122</v>
      </c>
      <c r="R111" s="76"/>
      <c r="S111" s="55"/>
      <c r="T111" s="56"/>
      <c r="U111" s="57"/>
      <c r="V111" s="57"/>
      <c r="W111" s="58"/>
    </row>
    <row r="112" spans="1:25" ht="15" x14ac:dyDescent="0.25">
      <c r="A112" s="19" t="s">
        <v>3</v>
      </c>
      <c r="B112" s="133"/>
      <c r="C112" s="139" t="s">
        <v>282</v>
      </c>
      <c r="D112" s="52" t="s">
        <v>283</v>
      </c>
      <c r="E112" s="52"/>
      <c r="F112" s="52"/>
      <c r="G112" s="67"/>
      <c r="H112" s="56"/>
      <c r="I112" s="56"/>
      <c r="J112" s="56"/>
      <c r="K112" s="56"/>
      <c r="L112" s="56"/>
      <c r="M112" s="56"/>
      <c r="N112" s="68"/>
      <c r="O112" s="56"/>
      <c r="P112" s="56"/>
      <c r="Q112" s="101"/>
      <c r="R112" s="76"/>
      <c r="S112" s="55"/>
      <c r="T112" s="56"/>
      <c r="U112" s="57"/>
      <c r="V112" s="57"/>
      <c r="W112" s="58"/>
    </row>
    <row r="113" spans="1:23" ht="27.75" customHeight="1" x14ac:dyDescent="0.25">
      <c r="A113" s="19" t="s">
        <v>3</v>
      </c>
      <c r="B113" s="133" t="s">
        <v>284</v>
      </c>
      <c r="C113" s="130" t="s">
        <v>284</v>
      </c>
      <c r="D113" s="65" t="s">
        <v>285</v>
      </c>
      <c r="E113" s="66" t="s">
        <v>286</v>
      </c>
      <c r="F113" s="65" t="s">
        <v>287</v>
      </c>
      <c r="G113" s="67">
        <v>1164034062</v>
      </c>
      <c r="H113" s="56">
        <v>352378724</v>
      </c>
      <c r="I113" s="56">
        <v>0</v>
      </c>
      <c r="J113" s="56">
        <v>0</v>
      </c>
      <c r="K113" s="56">
        <v>0</v>
      </c>
      <c r="L113" s="56">
        <v>0</v>
      </c>
      <c r="M113" s="56">
        <f>G113+H113-I113+K113-L113</f>
        <v>1516412786</v>
      </c>
      <c r="N113" s="68">
        <f>O113-'[1]SEPTIEMBRE '!O113</f>
        <v>123112927</v>
      </c>
      <c r="O113" s="56">
        <v>1270186931</v>
      </c>
      <c r="P113" s="56">
        <f>M113-O113</f>
        <v>246225855</v>
      </c>
      <c r="Q113" s="69">
        <f t="shared" ref="Q113:Q115" si="65">O113/M113</f>
        <v>0.83762610202628562</v>
      </c>
      <c r="R113" s="76"/>
      <c r="S113" s="55"/>
      <c r="T113" s="56"/>
      <c r="U113" s="57"/>
      <c r="V113" s="57"/>
      <c r="W113" s="58"/>
    </row>
    <row r="114" spans="1:23" ht="28.5" x14ac:dyDescent="0.25">
      <c r="A114" s="19" t="s">
        <v>3</v>
      </c>
      <c r="B114" s="133" t="s">
        <v>288</v>
      </c>
      <c r="C114" s="130" t="s">
        <v>288</v>
      </c>
      <c r="D114" s="65" t="s">
        <v>289</v>
      </c>
      <c r="E114" s="66" t="s">
        <v>290</v>
      </c>
      <c r="F114" s="65" t="s">
        <v>291</v>
      </c>
      <c r="G114" s="67">
        <v>8864655397</v>
      </c>
      <c r="H114" s="56">
        <v>2143334566</v>
      </c>
      <c r="I114" s="56">
        <v>0</v>
      </c>
      <c r="J114" s="56">
        <v>0</v>
      </c>
      <c r="K114" s="56">
        <v>0</v>
      </c>
      <c r="L114" s="56">
        <v>0</v>
      </c>
      <c r="M114" s="56">
        <f>G114+H114-I114+K114-L114</f>
        <v>11007989963</v>
      </c>
      <c r="N114" s="68">
        <f>O114-'[1]SEPTIEMBRE '!O114</f>
        <v>881837212</v>
      </c>
      <c r="O114" s="97">
        <v>10126819017</v>
      </c>
      <c r="P114" s="56">
        <f>M114-O114</f>
        <v>881170946</v>
      </c>
      <c r="Q114" s="69">
        <f t="shared" si="65"/>
        <v>0.91995169427281576</v>
      </c>
      <c r="R114" s="76"/>
      <c r="S114" s="55"/>
      <c r="T114" s="56"/>
      <c r="U114" s="57"/>
      <c r="V114" s="57"/>
      <c r="W114" s="58"/>
    </row>
    <row r="115" spans="1:23" ht="15" x14ac:dyDescent="0.25">
      <c r="A115" s="19" t="s">
        <v>3</v>
      </c>
      <c r="B115" s="133"/>
      <c r="C115" s="139" t="s">
        <v>292</v>
      </c>
      <c r="D115" s="52" t="s">
        <v>293</v>
      </c>
      <c r="E115" s="52"/>
      <c r="F115" s="52"/>
      <c r="G115" s="53">
        <f>G117+G119</f>
        <v>10609496624</v>
      </c>
      <c r="H115" s="53">
        <f t="shared" ref="H115:P115" si="66">H117+H119</f>
        <v>0</v>
      </c>
      <c r="I115" s="53">
        <f t="shared" si="66"/>
        <v>0</v>
      </c>
      <c r="J115" s="53">
        <f t="shared" si="66"/>
        <v>0</v>
      </c>
      <c r="K115" s="53">
        <f t="shared" si="66"/>
        <v>0</v>
      </c>
      <c r="L115" s="53">
        <f t="shared" si="66"/>
        <v>0</v>
      </c>
      <c r="M115" s="53">
        <f t="shared" si="66"/>
        <v>10609496624</v>
      </c>
      <c r="N115" s="53">
        <f>N117+N119</f>
        <v>414204933.79999924</v>
      </c>
      <c r="O115" s="53">
        <f t="shared" si="66"/>
        <v>13715262146.029999</v>
      </c>
      <c r="P115" s="53">
        <f t="shared" si="66"/>
        <v>-3105765522.0299993</v>
      </c>
      <c r="Q115" s="69">
        <f t="shared" si="65"/>
        <v>1.2927344842171278</v>
      </c>
      <c r="R115" s="76"/>
      <c r="S115" s="55"/>
      <c r="T115" s="56"/>
      <c r="U115" s="57"/>
      <c r="V115" s="57"/>
      <c r="W115" s="58"/>
    </row>
    <row r="116" spans="1:23" ht="15" x14ac:dyDescent="0.25">
      <c r="A116" s="19" t="s">
        <v>3</v>
      </c>
      <c r="B116" s="133"/>
      <c r="C116" s="139" t="s">
        <v>294</v>
      </c>
      <c r="D116" s="52" t="s">
        <v>295</v>
      </c>
      <c r="E116" s="52"/>
      <c r="F116" s="52"/>
      <c r="G116" s="67"/>
      <c r="H116" s="56"/>
      <c r="I116" s="56"/>
      <c r="J116" s="56"/>
      <c r="K116" s="56"/>
      <c r="L116" s="56"/>
      <c r="M116" s="56"/>
      <c r="N116" s="148"/>
      <c r="O116" s="56"/>
      <c r="P116" s="56"/>
      <c r="Q116" s="101"/>
      <c r="R116" s="76"/>
      <c r="S116" s="55"/>
      <c r="T116" s="56"/>
      <c r="U116" s="57"/>
      <c r="V116" s="57"/>
      <c r="W116" s="58"/>
    </row>
    <row r="117" spans="1:23" ht="28.5" x14ac:dyDescent="0.25">
      <c r="A117" s="19" t="s">
        <v>3</v>
      </c>
      <c r="B117" s="133" t="s">
        <v>296</v>
      </c>
      <c r="C117" s="130" t="s">
        <v>296</v>
      </c>
      <c r="D117" s="65" t="s">
        <v>297</v>
      </c>
      <c r="E117" s="66" t="s">
        <v>51</v>
      </c>
      <c r="F117" s="65" t="s">
        <v>52</v>
      </c>
      <c r="G117" s="67">
        <v>10454996624</v>
      </c>
      <c r="H117" s="56">
        <v>0</v>
      </c>
      <c r="I117" s="56">
        <v>0</v>
      </c>
      <c r="J117" s="56">
        <v>0</v>
      </c>
      <c r="K117" s="56">
        <v>0</v>
      </c>
      <c r="L117" s="56">
        <v>0</v>
      </c>
      <c r="M117" s="56">
        <f>G117+H117-I117+K117-L117</f>
        <v>10454996624</v>
      </c>
      <c r="N117" s="68">
        <f>O117-'[1]SEPTIEMBRE '!O117</f>
        <v>414204933.79999924</v>
      </c>
      <c r="O117" s="56">
        <v>13498090349.889999</v>
      </c>
      <c r="P117" s="56">
        <f>M117-O117</f>
        <v>-3043093725.8899994</v>
      </c>
      <c r="Q117" s="69">
        <f>O117/M117</f>
        <v>1.2910659692519093</v>
      </c>
      <c r="R117" s="76"/>
      <c r="S117" s="55">
        <f>O117</f>
        <v>13498090349.889999</v>
      </c>
      <c r="T117" s="56"/>
      <c r="U117" s="57">
        <f>S117*1%</f>
        <v>134980903.4989</v>
      </c>
      <c r="V117" s="57">
        <f>S117*1%</f>
        <v>134980903.4989</v>
      </c>
      <c r="W117" s="58">
        <f>+S117-T117-U117-V117</f>
        <v>13228128542.8922</v>
      </c>
    </row>
    <row r="118" spans="1:23" ht="15" x14ac:dyDescent="0.25">
      <c r="A118" s="19" t="s">
        <v>3</v>
      </c>
      <c r="B118" s="133"/>
      <c r="C118" s="139" t="s">
        <v>298</v>
      </c>
      <c r="D118" s="52" t="s">
        <v>299</v>
      </c>
      <c r="E118" s="52"/>
      <c r="F118" s="52"/>
      <c r="G118" s="67"/>
      <c r="H118" s="56"/>
      <c r="I118" s="56"/>
      <c r="J118" s="56"/>
      <c r="K118" s="56"/>
      <c r="L118" s="56"/>
      <c r="M118" s="56"/>
      <c r="N118" s="68"/>
      <c r="O118" s="56"/>
      <c r="P118" s="56"/>
      <c r="Q118" s="101"/>
      <c r="R118" s="76"/>
      <c r="S118" s="55"/>
      <c r="T118" s="56"/>
      <c r="U118" s="57"/>
      <c r="V118" s="57"/>
      <c r="W118" s="58"/>
    </row>
    <row r="119" spans="1:23" ht="28.5" x14ac:dyDescent="0.25">
      <c r="A119" s="19" t="s">
        <v>3</v>
      </c>
      <c r="B119" s="133" t="s">
        <v>300</v>
      </c>
      <c r="C119" s="130" t="s">
        <v>300</v>
      </c>
      <c r="D119" s="65" t="s">
        <v>301</v>
      </c>
      <c r="E119" s="66" t="s">
        <v>154</v>
      </c>
      <c r="F119" s="131" t="s">
        <v>155</v>
      </c>
      <c r="G119" s="67">
        <v>154500000</v>
      </c>
      <c r="H119" s="56">
        <v>0</v>
      </c>
      <c r="I119" s="56">
        <v>0</v>
      </c>
      <c r="J119" s="56">
        <v>0</v>
      </c>
      <c r="K119" s="56">
        <v>0</v>
      </c>
      <c r="L119" s="56">
        <v>0</v>
      </c>
      <c r="M119" s="56">
        <f>G119+H119-I119+K119-L119</f>
        <v>154500000</v>
      </c>
      <c r="N119" s="68">
        <f>O119-'[1]SEPTIEMBRE '!O119</f>
        <v>0</v>
      </c>
      <c r="O119" s="97">
        <v>217171796.13999999</v>
      </c>
      <c r="P119" s="56">
        <f>M119-O119</f>
        <v>-62671796.139999986</v>
      </c>
      <c r="Q119" s="69">
        <f t="shared" ref="Q119:Q122" si="67">O119/M119</f>
        <v>1.405642693462783</v>
      </c>
      <c r="R119" s="76"/>
      <c r="S119" s="55"/>
      <c r="T119" s="56"/>
      <c r="U119" s="57"/>
      <c r="V119" s="57"/>
      <c r="W119" s="58"/>
    </row>
    <row r="120" spans="1:23" ht="30" x14ac:dyDescent="0.25">
      <c r="A120" s="19" t="s">
        <v>3</v>
      </c>
      <c r="B120" s="133"/>
      <c r="C120" s="139" t="s">
        <v>302</v>
      </c>
      <c r="D120" s="52" t="s">
        <v>303</v>
      </c>
      <c r="E120" s="52"/>
      <c r="F120" s="52"/>
      <c r="G120" s="53">
        <f t="shared" ref="G120:P120" si="68">G121+G124</f>
        <v>37394048099</v>
      </c>
      <c r="H120" s="53">
        <f t="shared" si="68"/>
        <v>11044336006.639999</v>
      </c>
      <c r="I120" s="53">
        <f t="shared" si="68"/>
        <v>0</v>
      </c>
      <c r="J120" s="53">
        <f t="shared" si="68"/>
        <v>0</v>
      </c>
      <c r="K120" s="53">
        <f t="shared" si="68"/>
        <v>0</v>
      </c>
      <c r="L120" s="53">
        <f t="shared" si="68"/>
        <v>0</v>
      </c>
      <c r="M120" s="53">
        <f t="shared" si="68"/>
        <v>48438384105.639999</v>
      </c>
      <c r="N120" s="53">
        <f t="shared" si="68"/>
        <v>2836226823.7400017</v>
      </c>
      <c r="O120" s="53">
        <f t="shared" si="68"/>
        <v>38256301857.449997</v>
      </c>
      <c r="P120" s="53">
        <f t="shared" si="68"/>
        <v>10182082248.189999</v>
      </c>
      <c r="Q120" s="69">
        <f t="shared" si="67"/>
        <v>0.78979310651685353</v>
      </c>
      <c r="R120" s="76"/>
      <c r="S120" s="55"/>
      <c r="T120" s="56"/>
      <c r="U120" s="57"/>
      <c r="V120" s="57"/>
      <c r="W120" s="58"/>
    </row>
    <row r="121" spans="1:23" ht="15" x14ac:dyDescent="0.25">
      <c r="A121" s="19" t="s">
        <v>3</v>
      </c>
      <c r="B121" s="133" t="s">
        <v>304</v>
      </c>
      <c r="C121" s="139" t="s">
        <v>304</v>
      </c>
      <c r="D121" s="52" t="s">
        <v>305</v>
      </c>
      <c r="E121" s="65"/>
      <c r="F121" s="52"/>
      <c r="G121" s="53">
        <f t="shared" ref="G121:P121" si="69">SUM(G122:G123)</f>
        <v>2116746036</v>
      </c>
      <c r="H121" s="53">
        <f t="shared" si="69"/>
        <v>3758163964</v>
      </c>
      <c r="I121" s="53">
        <f t="shared" si="69"/>
        <v>0</v>
      </c>
      <c r="J121" s="53">
        <f t="shared" si="69"/>
        <v>0</v>
      </c>
      <c r="K121" s="53">
        <f t="shared" si="69"/>
        <v>0</v>
      </c>
      <c r="L121" s="53">
        <f t="shared" si="69"/>
        <v>0</v>
      </c>
      <c r="M121" s="53">
        <f t="shared" si="69"/>
        <v>5874910000</v>
      </c>
      <c r="N121" s="53">
        <f t="shared" si="69"/>
        <v>0</v>
      </c>
      <c r="O121" s="53">
        <f t="shared" si="69"/>
        <v>4699928000</v>
      </c>
      <c r="P121" s="53">
        <f t="shared" si="69"/>
        <v>1174982000</v>
      </c>
      <c r="Q121" s="69">
        <f t="shared" si="67"/>
        <v>0.8</v>
      </c>
      <c r="R121" s="76"/>
      <c r="S121" s="55"/>
      <c r="T121" s="56"/>
      <c r="U121" s="57"/>
      <c r="V121" s="57"/>
      <c r="W121" s="58"/>
    </row>
    <row r="122" spans="1:23" ht="28.5" x14ac:dyDescent="0.25">
      <c r="A122" s="19" t="s">
        <v>3</v>
      </c>
      <c r="B122" s="133"/>
      <c r="C122" s="130" t="s">
        <v>306</v>
      </c>
      <c r="D122" s="65" t="s">
        <v>307</v>
      </c>
      <c r="E122" s="66" t="s">
        <v>308</v>
      </c>
      <c r="F122" s="65" t="s">
        <v>309</v>
      </c>
      <c r="G122" s="67">
        <v>2116746036</v>
      </c>
      <c r="H122" s="56">
        <v>3758163964</v>
      </c>
      <c r="I122" s="56">
        <v>0</v>
      </c>
      <c r="J122" s="56">
        <v>0</v>
      </c>
      <c r="K122" s="56">
        <v>0</v>
      </c>
      <c r="L122" s="56">
        <v>0</v>
      </c>
      <c r="M122" s="56">
        <f>G122+H122-I122+K122-L122</f>
        <v>5874910000</v>
      </c>
      <c r="N122" s="68">
        <f>O122-'[1]SEPTIEMBRE '!O122</f>
        <v>0</v>
      </c>
      <c r="O122" s="56">
        <v>4699928000</v>
      </c>
      <c r="P122" s="56">
        <f>M122-O122</f>
        <v>1174982000</v>
      </c>
      <c r="Q122" s="69">
        <f t="shared" si="67"/>
        <v>0.8</v>
      </c>
      <c r="R122" s="76"/>
      <c r="S122" s="55"/>
      <c r="T122" s="56"/>
      <c r="U122" s="57"/>
      <c r="V122" s="57"/>
      <c r="W122" s="58"/>
    </row>
    <row r="123" spans="1:23" ht="28.5" x14ac:dyDescent="0.25">
      <c r="A123" s="19" t="s">
        <v>3</v>
      </c>
      <c r="B123" s="133"/>
      <c r="C123" s="130" t="s">
        <v>310</v>
      </c>
      <c r="D123" s="65" t="s">
        <v>311</v>
      </c>
      <c r="E123" s="65"/>
      <c r="F123" s="65"/>
      <c r="G123" s="67">
        <v>0</v>
      </c>
      <c r="H123" s="17"/>
      <c r="I123" s="56"/>
      <c r="J123" s="56">
        <v>0</v>
      </c>
      <c r="K123" s="56">
        <v>0</v>
      </c>
      <c r="L123" s="56">
        <v>0</v>
      </c>
      <c r="M123" s="56">
        <f>G123+H123-I123+K123-L123</f>
        <v>0</v>
      </c>
      <c r="N123" s="148">
        <f>O123-'[1]SEPTIEMBRE '!O123</f>
        <v>0</v>
      </c>
      <c r="O123" s="97">
        <v>0</v>
      </c>
      <c r="P123" s="56">
        <f>M123-O123</f>
        <v>0</v>
      </c>
      <c r="Q123" s="69">
        <v>0</v>
      </c>
      <c r="R123" s="76"/>
      <c r="S123" s="55"/>
      <c r="T123" s="56"/>
      <c r="U123" s="57"/>
      <c r="V123" s="57"/>
      <c r="W123" s="58"/>
    </row>
    <row r="124" spans="1:23" ht="27.75" customHeight="1" x14ac:dyDescent="0.25">
      <c r="A124" s="19" t="s">
        <v>3</v>
      </c>
      <c r="B124" s="133" t="s">
        <v>312</v>
      </c>
      <c r="C124" s="139" t="s">
        <v>312</v>
      </c>
      <c r="D124" s="52" t="s">
        <v>313</v>
      </c>
      <c r="E124" s="66" t="s">
        <v>314</v>
      </c>
      <c r="F124" s="65" t="s">
        <v>315</v>
      </c>
      <c r="G124" s="53">
        <f>SUM(G125:G129)</f>
        <v>35277302063</v>
      </c>
      <c r="H124" s="147">
        <f>SUM(H125:H129)</f>
        <v>7286172042.6400003</v>
      </c>
      <c r="I124" s="53">
        <f t="shared" ref="I124:P124" si="70">SUM(I125:I129)</f>
        <v>0</v>
      </c>
      <c r="J124" s="53">
        <f t="shared" si="70"/>
        <v>0</v>
      </c>
      <c r="K124" s="53">
        <f t="shared" si="70"/>
        <v>0</v>
      </c>
      <c r="L124" s="53">
        <f t="shared" si="70"/>
        <v>0</v>
      </c>
      <c r="M124" s="53">
        <f t="shared" si="70"/>
        <v>42563474105.639999</v>
      </c>
      <c r="N124" s="147">
        <f t="shared" si="70"/>
        <v>2836226823.7400017</v>
      </c>
      <c r="O124" s="147">
        <f t="shared" si="70"/>
        <v>33556373857.450001</v>
      </c>
      <c r="P124" s="53">
        <f t="shared" si="70"/>
        <v>9007100248.1899986</v>
      </c>
      <c r="Q124" s="69">
        <f>O124/M124</f>
        <v>0.78838427930401278</v>
      </c>
      <c r="R124" s="76"/>
      <c r="S124" s="55"/>
      <c r="T124" s="56"/>
      <c r="U124" s="57"/>
      <c r="V124" s="57"/>
      <c r="W124" s="58"/>
    </row>
    <row r="125" spans="1:23" ht="40.5" customHeight="1" x14ac:dyDescent="0.25">
      <c r="A125" s="19" t="s">
        <v>3</v>
      </c>
      <c r="B125" s="133"/>
      <c r="C125" s="130" t="s">
        <v>316</v>
      </c>
      <c r="D125" s="65" t="s">
        <v>317</v>
      </c>
      <c r="E125" s="66" t="s">
        <v>314</v>
      </c>
      <c r="F125" s="65" t="s">
        <v>315</v>
      </c>
      <c r="G125" s="67">
        <v>30789472032</v>
      </c>
      <c r="H125" s="17">
        <v>3212834739.46</v>
      </c>
      <c r="I125" s="56">
        <v>0</v>
      </c>
      <c r="J125" s="56">
        <v>0</v>
      </c>
      <c r="K125" s="56">
        <v>0</v>
      </c>
      <c r="L125" s="56">
        <v>0</v>
      </c>
      <c r="M125" s="56">
        <f>G125+H125-I125+K125-L125</f>
        <v>34002306771.459999</v>
      </c>
      <c r="N125" s="148">
        <f>O125-'[1]SEPTIEMBRE '!O125</f>
        <v>2320585597.7400017</v>
      </c>
      <c r="O125" s="17">
        <v>24543437971.470001</v>
      </c>
      <c r="P125" s="56">
        <f>M125-O125</f>
        <v>9458868799.9899979</v>
      </c>
      <c r="Q125" s="69">
        <f t="shared" ref="Q125:Q126" si="71">O125/M125</f>
        <v>0.72181685014590402</v>
      </c>
      <c r="R125" s="76"/>
      <c r="S125" s="55"/>
      <c r="T125" s="56"/>
      <c r="U125" s="57"/>
      <c r="V125" s="57"/>
      <c r="W125" s="58"/>
    </row>
    <row r="126" spans="1:23" ht="48.75" customHeight="1" x14ac:dyDescent="0.25">
      <c r="A126" s="19" t="s">
        <v>3</v>
      </c>
      <c r="B126" s="133"/>
      <c r="C126" s="130" t="s">
        <v>318</v>
      </c>
      <c r="D126" s="65" t="s">
        <v>319</v>
      </c>
      <c r="E126" s="136" t="s">
        <v>314</v>
      </c>
      <c r="F126" s="65" t="s">
        <v>315</v>
      </c>
      <c r="G126" s="67">
        <v>2465790673</v>
      </c>
      <c r="H126" s="17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f>G126+H126-I126+K126-L126</f>
        <v>2465790673</v>
      </c>
      <c r="N126" s="148">
        <f>O126-'[1]SEPTIEMBRE '!O126</f>
        <v>370302226</v>
      </c>
      <c r="O126" s="17">
        <v>4240720864.8000002</v>
      </c>
      <c r="P126" s="56">
        <f>M126-O126</f>
        <v>-1774930191.8000002</v>
      </c>
      <c r="Q126" s="69">
        <f t="shared" si="71"/>
        <v>1.7198219261818095</v>
      </c>
      <c r="R126" s="76"/>
      <c r="S126" s="55"/>
      <c r="T126" s="56"/>
      <c r="U126" s="57"/>
      <c r="V126" s="57"/>
      <c r="W126" s="58"/>
    </row>
    <row r="127" spans="1:23" ht="43.5" customHeight="1" x14ac:dyDescent="0.25">
      <c r="A127" s="19" t="s">
        <v>3</v>
      </c>
      <c r="B127" s="133"/>
      <c r="C127" s="130" t="s">
        <v>320</v>
      </c>
      <c r="D127" s="65" t="s">
        <v>321</v>
      </c>
      <c r="E127" s="52" t="s">
        <v>314</v>
      </c>
      <c r="F127" s="65" t="s">
        <v>315</v>
      </c>
      <c r="G127" s="67">
        <v>2022039358</v>
      </c>
      <c r="H127" s="17">
        <v>0</v>
      </c>
      <c r="I127" s="56">
        <v>0</v>
      </c>
      <c r="J127" s="56">
        <v>0</v>
      </c>
      <c r="K127" s="56">
        <v>0</v>
      </c>
      <c r="L127" s="56">
        <v>0</v>
      </c>
      <c r="M127" s="56">
        <f>G127+H127-I127+K127-L127</f>
        <v>2022039358</v>
      </c>
      <c r="N127" s="148">
        <f>O127-'[1]SEPTIEMBRE '!O127</f>
        <v>145339000</v>
      </c>
      <c r="O127" s="17">
        <v>698877718</v>
      </c>
      <c r="P127" s="56">
        <f>M127-O127</f>
        <v>1323161640</v>
      </c>
      <c r="Q127" s="69">
        <f>O127/M127</f>
        <v>0.34563012595920006</v>
      </c>
      <c r="R127" s="76"/>
      <c r="S127" s="55"/>
      <c r="T127" s="56"/>
      <c r="U127" s="57"/>
      <c r="V127" s="57"/>
      <c r="W127" s="58"/>
    </row>
    <row r="128" spans="1:23" ht="28.5" x14ac:dyDescent="0.25">
      <c r="A128" s="19"/>
      <c r="B128" s="133"/>
      <c r="C128" s="130" t="s">
        <v>322</v>
      </c>
      <c r="D128" s="65" t="s">
        <v>323</v>
      </c>
      <c r="E128" s="52"/>
      <c r="F128" s="65" t="s">
        <v>315</v>
      </c>
      <c r="G128" s="67">
        <v>0</v>
      </c>
      <c r="H128" s="17">
        <v>418951925.36000001</v>
      </c>
      <c r="I128" s="56"/>
      <c r="J128" s="56"/>
      <c r="K128" s="56"/>
      <c r="L128" s="56"/>
      <c r="M128" s="56">
        <f>G128+H128-I128+K128-L128</f>
        <v>418951925.36000001</v>
      </c>
      <c r="N128" s="148">
        <f>O128-'[1]SEPTIEMBRE '!O128</f>
        <v>0</v>
      </c>
      <c r="O128" s="17">
        <v>418951925.36000001</v>
      </c>
      <c r="P128" s="56">
        <f>M128-O128</f>
        <v>0</v>
      </c>
      <c r="Q128" s="69">
        <f>O128/M128</f>
        <v>1</v>
      </c>
      <c r="R128" s="76"/>
      <c r="S128" s="55"/>
      <c r="T128" s="56"/>
      <c r="U128" s="57"/>
      <c r="V128" s="57"/>
      <c r="W128" s="58"/>
    </row>
    <row r="129" spans="1:24" ht="15" x14ac:dyDescent="0.25">
      <c r="A129" s="19"/>
      <c r="B129" s="133"/>
      <c r="C129" s="130" t="s">
        <v>324</v>
      </c>
      <c r="D129" s="65" t="s">
        <v>325</v>
      </c>
      <c r="E129" s="52"/>
      <c r="F129" s="65" t="s">
        <v>326</v>
      </c>
      <c r="G129" s="67">
        <v>0</v>
      </c>
      <c r="H129" s="17">
        <v>3654385377.8200002</v>
      </c>
      <c r="I129" s="56"/>
      <c r="J129" s="56"/>
      <c r="K129" s="56"/>
      <c r="L129" s="56"/>
      <c r="M129" s="56">
        <f>G129+H129-I129+K129-L129</f>
        <v>3654385377.8200002</v>
      </c>
      <c r="N129" s="148">
        <f>O129-'[1]SEPTIEMBRE '!O129</f>
        <v>0</v>
      </c>
      <c r="O129" s="17">
        <v>3654385377.8200002</v>
      </c>
      <c r="P129" s="56">
        <f>M129-O129</f>
        <v>0</v>
      </c>
      <c r="Q129" s="69">
        <v>0</v>
      </c>
      <c r="R129" s="76"/>
      <c r="S129" s="55"/>
      <c r="T129" s="56"/>
      <c r="U129" s="57"/>
      <c r="V129" s="57"/>
      <c r="W129" s="58"/>
    </row>
    <row r="130" spans="1:24" ht="30" x14ac:dyDescent="0.25">
      <c r="A130" s="149">
        <v>2859418341</v>
      </c>
      <c r="B130" s="133"/>
      <c r="C130" s="139" t="s">
        <v>327</v>
      </c>
      <c r="D130" s="52" t="s">
        <v>328</v>
      </c>
      <c r="E130" s="65"/>
      <c r="F130" s="52"/>
      <c r="G130" s="53">
        <f t="shared" ref="G130:P130" si="72">G131+G133</f>
        <v>205191596419</v>
      </c>
      <c r="H130" s="53">
        <f t="shared" si="72"/>
        <v>42476415057.919998</v>
      </c>
      <c r="I130" s="53">
        <f t="shared" si="72"/>
        <v>0</v>
      </c>
      <c r="J130" s="53">
        <f t="shared" si="72"/>
        <v>0</v>
      </c>
      <c r="K130" s="53">
        <f t="shared" si="72"/>
        <v>0</v>
      </c>
      <c r="L130" s="53">
        <f t="shared" si="72"/>
        <v>0</v>
      </c>
      <c r="M130" s="53">
        <f t="shared" si="72"/>
        <v>247668011476.91998</v>
      </c>
      <c r="N130" s="147">
        <f t="shared" si="72"/>
        <v>22180206025.400005</v>
      </c>
      <c r="O130" s="147">
        <f t="shared" si="72"/>
        <v>207053448375.48001</v>
      </c>
      <c r="P130" s="53">
        <f t="shared" si="72"/>
        <v>40614563101.439972</v>
      </c>
      <c r="Q130" s="69">
        <f>O130/M130</f>
        <v>0.8360120757652838</v>
      </c>
      <c r="R130" s="76"/>
      <c r="S130" s="55"/>
      <c r="T130" s="56"/>
      <c r="U130" s="57"/>
      <c r="V130" s="57"/>
      <c r="W130" s="58"/>
    </row>
    <row r="131" spans="1:24" ht="31.5" customHeight="1" x14ac:dyDescent="0.25">
      <c r="A131" s="19" t="s">
        <v>3</v>
      </c>
      <c r="B131" s="133"/>
      <c r="C131" s="130" t="s">
        <v>329</v>
      </c>
      <c r="D131" s="65" t="s">
        <v>330</v>
      </c>
      <c r="E131" s="66" t="s">
        <v>331</v>
      </c>
      <c r="F131" s="65"/>
      <c r="G131" s="53">
        <f t="shared" ref="G131:L131" si="73">G132</f>
        <v>204367596419</v>
      </c>
      <c r="H131" s="53">
        <f t="shared" si="73"/>
        <v>42476415057.919998</v>
      </c>
      <c r="I131" s="53">
        <f t="shared" si="73"/>
        <v>0</v>
      </c>
      <c r="J131" s="53">
        <f t="shared" si="73"/>
        <v>0</v>
      </c>
      <c r="K131" s="53">
        <f t="shared" si="73"/>
        <v>0</v>
      </c>
      <c r="L131" s="53">
        <f t="shared" si="73"/>
        <v>0</v>
      </c>
      <c r="M131" s="53">
        <f>M132</f>
        <v>246844011476.91998</v>
      </c>
      <c r="N131" s="147">
        <f>N132</f>
        <v>22091343693.380005</v>
      </c>
      <c r="O131" s="147">
        <f>O132</f>
        <v>206717933298.39001</v>
      </c>
      <c r="P131" s="53">
        <f>P132</f>
        <v>40126078178.529968</v>
      </c>
      <c r="Q131" s="44">
        <f t="shared" ref="Q131:Q139" si="74">O131/M131</f>
        <v>0.83744358253438211</v>
      </c>
      <c r="R131" s="76"/>
      <c r="S131" s="55"/>
      <c r="T131" s="56"/>
      <c r="U131" s="57"/>
      <c r="V131" s="57"/>
      <c r="W131" s="58"/>
    </row>
    <row r="132" spans="1:24" ht="28.5" x14ac:dyDescent="0.25">
      <c r="A132" s="19" t="s">
        <v>3</v>
      </c>
      <c r="B132" s="71" t="s">
        <v>332</v>
      </c>
      <c r="C132" s="64" t="s">
        <v>332</v>
      </c>
      <c r="D132" s="65" t="s">
        <v>333</v>
      </c>
      <c r="E132" s="150"/>
      <c r="F132" s="65" t="s">
        <v>334</v>
      </c>
      <c r="G132" s="67">
        <v>204367596419</v>
      </c>
      <c r="H132" s="17">
        <v>42476415057.919998</v>
      </c>
      <c r="I132" s="56">
        <v>0</v>
      </c>
      <c r="J132" s="56">
        <v>0</v>
      </c>
      <c r="K132" s="56">
        <v>0</v>
      </c>
      <c r="L132" s="56">
        <v>0</v>
      </c>
      <c r="M132" s="56">
        <f>G132+H132-I132+K132-L132</f>
        <v>246844011476.91998</v>
      </c>
      <c r="N132" s="148">
        <f>O132-'[1]SEPTIEMBRE '!O132</f>
        <v>22091343693.380005</v>
      </c>
      <c r="O132" s="151">
        <v>206717933298.39001</v>
      </c>
      <c r="P132" s="152">
        <f>M132-O132</f>
        <v>40126078178.529968</v>
      </c>
      <c r="Q132" s="69">
        <f t="shared" si="74"/>
        <v>0.83744358253438211</v>
      </c>
      <c r="R132" s="76"/>
      <c r="S132" s="55"/>
      <c r="T132" s="56"/>
      <c r="U132" s="57"/>
      <c r="V132" s="57"/>
      <c r="W132" s="58"/>
    </row>
    <row r="133" spans="1:24" ht="38.25" customHeight="1" x14ac:dyDescent="0.25">
      <c r="A133" s="19" t="s">
        <v>3</v>
      </c>
      <c r="C133" s="153" t="s">
        <v>335</v>
      </c>
      <c r="D133" s="150" t="s">
        <v>336</v>
      </c>
      <c r="E133" s="66" t="s">
        <v>314</v>
      </c>
      <c r="F133" s="65" t="s">
        <v>315</v>
      </c>
      <c r="G133" s="61">
        <f>G134</f>
        <v>824000000</v>
      </c>
      <c r="H133" s="154">
        <f t="shared" ref="H133:P133" si="75">H134</f>
        <v>0</v>
      </c>
      <c r="I133" s="61">
        <f t="shared" si="75"/>
        <v>0</v>
      </c>
      <c r="J133" s="61">
        <f t="shared" si="75"/>
        <v>0</v>
      </c>
      <c r="K133" s="61">
        <f t="shared" si="75"/>
        <v>0</v>
      </c>
      <c r="L133" s="61">
        <f t="shared" si="75"/>
        <v>0</v>
      </c>
      <c r="M133" s="61">
        <f t="shared" si="75"/>
        <v>824000000</v>
      </c>
      <c r="N133" s="154">
        <f t="shared" si="75"/>
        <v>88862332.019999981</v>
      </c>
      <c r="O133" s="154">
        <f t="shared" si="75"/>
        <v>335515077.08999997</v>
      </c>
      <c r="P133" s="61">
        <f t="shared" si="75"/>
        <v>488484922.91000003</v>
      </c>
      <c r="Q133" s="155">
        <f t="shared" si="74"/>
        <v>0.40717849161407765</v>
      </c>
      <c r="R133" s="156"/>
      <c r="S133" s="56"/>
      <c r="T133" s="56"/>
      <c r="U133" s="56"/>
      <c r="V133" s="56"/>
      <c r="W133" s="56"/>
    </row>
    <row r="134" spans="1:24" ht="21" customHeight="1" x14ac:dyDescent="0.25">
      <c r="A134" s="19" t="s">
        <v>3</v>
      </c>
      <c r="B134" s="133" t="s">
        <v>337</v>
      </c>
      <c r="C134" s="130" t="s">
        <v>337</v>
      </c>
      <c r="D134" s="65" t="s">
        <v>338</v>
      </c>
      <c r="E134" s="157"/>
      <c r="F134" s="65"/>
      <c r="G134" s="67">
        <v>824000000</v>
      </c>
      <c r="H134" s="17">
        <v>0</v>
      </c>
      <c r="I134" s="56">
        <v>0</v>
      </c>
      <c r="J134" s="56">
        <v>0</v>
      </c>
      <c r="K134" s="56">
        <v>0</v>
      </c>
      <c r="L134" s="56">
        <v>0</v>
      </c>
      <c r="M134" s="56">
        <f>G134+H134-I134+K134-L134</f>
        <v>824000000</v>
      </c>
      <c r="N134" s="148">
        <f>O134-'[1]SEPTIEMBRE '!O134</f>
        <v>88862332.019999981</v>
      </c>
      <c r="O134" s="17">
        <v>335515077.08999997</v>
      </c>
      <c r="P134" s="152">
        <f>M134-O134</f>
        <v>488484922.91000003</v>
      </c>
      <c r="Q134" s="69">
        <f>O134/M134</f>
        <v>0.40717849161407765</v>
      </c>
      <c r="R134" s="76"/>
      <c r="S134" s="55"/>
      <c r="T134" s="56"/>
      <c r="U134" s="57"/>
      <c r="V134" s="57"/>
      <c r="W134" s="58"/>
    </row>
    <row r="135" spans="1:24" ht="19.5" customHeight="1" x14ac:dyDescent="0.25">
      <c r="A135" s="19" t="s">
        <v>3</v>
      </c>
      <c r="B135" s="133"/>
      <c r="C135" s="139" t="s">
        <v>339</v>
      </c>
      <c r="D135" s="157" t="s">
        <v>340</v>
      </c>
      <c r="E135" s="157"/>
      <c r="F135" s="157"/>
      <c r="G135" s="53">
        <f>G136</f>
        <v>10231743208</v>
      </c>
      <c r="H135" s="147">
        <f t="shared" ref="H135:P136" si="76">H136</f>
        <v>1816890933.8199999</v>
      </c>
      <c r="I135" s="53">
        <f t="shared" si="76"/>
        <v>0</v>
      </c>
      <c r="J135" s="53">
        <f t="shared" si="76"/>
        <v>0</v>
      </c>
      <c r="K135" s="53">
        <f t="shared" si="76"/>
        <v>0</v>
      </c>
      <c r="L135" s="53">
        <f t="shared" si="76"/>
        <v>0</v>
      </c>
      <c r="M135" s="53">
        <f t="shared" si="76"/>
        <v>12048634141.82</v>
      </c>
      <c r="N135" s="147">
        <f>N136</f>
        <v>608465892</v>
      </c>
      <c r="O135" s="147">
        <f t="shared" si="76"/>
        <v>11243506862.98</v>
      </c>
      <c r="P135" s="53">
        <f t="shared" si="76"/>
        <v>805127278.84000015</v>
      </c>
      <c r="Q135" s="44">
        <f t="shared" si="74"/>
        <v>0.93317688383901898</v>
      </c>
      <c r="R135" s="76"/>
      <c r="S135" s="55"/>
      <c r="T135" s="56"/>
      <c r="U135" s="57"/>
      <c r="V135" s="57"/>
      <c r="W135" s="58"/>
    </row>
    <row r="136" spans="1:24" ht="30" x14ac:dyDescent="0.25">
      <c r="A136" s="19" t="s">
        <v>3</v>
      </c>
      <c r="B136" s="50"/>
      <c r="C136" s="51" t="s">
        <v>341</v>
      </c>
      <c r="D136" s="157" t="s">
        <v>342</v>
      </c>
      <c r="E136" s="158"/>
      <c r="F136" s="157"/>
      <c r="G136" s="53">
        <f>G137</f>
        <v>10231743208</v>
      </c>
      <c r="H136" s="147">
        <f t="shared" si="76"/>
        <v>1816890933.8199999</v>
      </c>
      <c r="I136" s="53">
        <f t="shared" si="76"/>
        <v>0</v>
      </c>
      <c r="J136" s="53">
        <f t="shared" si="76"/>
        <v>0</v>
      </c>
      <c r="K136" s="53">
        <f t="shared" si="76"/>
        <v>0</v>
      </c>
      <c r="L136" s="53">
        <f t="shared" si="76"/>
        <v>0</v>
      </c>
      <c r="M136" s="53">
        <f t="shared" si="76"/>
        <v>12048634141.82</v>
      </c>
      <c r="N136" s="147">
        <f t="shared" si="76"/>
        <v>608465892</v>
      </c>
      <c r="O136" s="147">
        <f t="shared" si="76"/>
        <v>11243506862.98</v>
      </c>
      <c r="P136" s="53">
        <f t="shared" si="76"/>
        <v>805127278.84000015</v>
      </c>
      <c r="Q136" s="44">
        <f t="shared" si="74"/>
        <v>0.93317688383901898</v>
      </c>
      <c r="R136" s="76"/>
      <c r="S136" s="55"/>
      <c r="T136" s="56"/>
      <c r="U136" s="57"/>
      <c r="V136" s="57"/>
      <c r="W136" s="58"/>
    </row>
    <row r="137" spans="1:24" ht="30" x14ac:dyDescent="0.25">
      <c r="A137" s="19" t="s">
        <v>3</v>
      </c>
      <c r="B137" s="159" t="s">
        <v>343</v>
      </c>
      <c r="C137" s="139" t="s">
        <v>343</v>
      </c>
      <c r="D137" s="157" t="s">
        <v>344</v>
      </c>
      <c r="E137" s="160"/>
      <c r="F137" s="157"/>
      <c r="G137" s="53">
        <f>SUM(G138:G140)</f>
        <v>10231743208</v>
      </c>
      <c r="H137" s="147">
        <f t="shared" ref="H137:M137" si="77">SUM(H138:H140)</f>
        <v>1816890933.8199999</v>
      </c>
      <c r="I137" s="53">
        <f t="shared" si="77"/>
        <v>0</v>
      </c>
      <c r="J137" s="53">
        <f t="shared" si="77"/>
        <v>0</v>
      </c>
      <c r="K137" s="53">
        <f t="shared" si="77"/>
        <v>0</v>
      </c>
      <c r="L137" s="53">
        <f t="shared" si="77"/>
        <v>0</v>
      </c>
      <c r="M137" s="53">
        <f t="shared" si="77"/>
        <v>12048634141.82</v>
      </c>
      <c r="N137" s="147">
        <f>SUM(N138:N140)</f>
        <v>608465892</v>
      </c>
      <c r="O137" s="147">
        <f>SUM(O138:O140)</f>
        <v>11243506862.98</v>
      </c>
      <c r="P137" s="53">
        <f>SUM(P138:P140)</f>
        <v>805127278.84000015</v>
      </c>
      <c r="Q137" s="44">
        <f t="shared" si="74"/>
        <v>0.93317688383901898</v>
      </c>
      <c r="R137" s="76"/>
      <c r="S137" s="55"/>
      <c r="T137" s="56"/>
      <c r="U137" s="57"/>
      <c r="V137" s="57"/>
      <c r="W137" s="58"/>
    </row>
    <row r="138" spans="1:24" ht="28.5" x14ac:dyDescent="0.25">
      <c r="A138" s="19" t="s">
        <v>3</v>
      </c>
      <c r="C138" s="161" t="s">
        <v>345</v>
      </c>
      <c r="D138" s="160" t="s">
        <v>344</v>
      </c>
      <c r="E138" s="162" t="s">
        <v>346</v>
      </c>
      <c r="F138" s="160" t="s">
        <v>347</v>
      </c>
      <c r="G138" s="56">
        <v>7673741879</v>
      </c>
      <c r="H138" s="17">
        <v>1816890933.8199999</v>
      </c>
      <c r="I138" s="56">
        <v>0</v>
      </c>
      <c r="J138" s="56">
        <v>0</v>
      </c>
      <c r="K138" s="56">
        <v>0</v>
      </c>
      <c r="L138" s="56">
        <v>0</v>
      </c>
      <c r="M138" s="56">
        <f>G138+H138-I138+K138-L138</f>
        <v>9490632812.8199997</v>
      </c>
      <c r="N138" s="148">
        <f>O138-'[1]SEPTIEMBRE '!O138</f>
        <v>456537940</v>
      </c>
      <c r="O138" s="97">
        <v>8426983400.9799995</v>
      </c>
      <c r="P138" s="56">
        <f>M138-O138</f>
        <v>1063649411.8400002</v>
      </c>
      <c r="Q138" s="69">
        <f t="shared" si="74"/>
        <v>0.88792639723631317</v>
      </c>
      <c r="R138" s="163"/>
      <c r="S138" s="108"/>
      <c r="T138" s="108"/>
      <c r="U138" s="108"/>
      <c r="V138" s="108"/>
      <c r="W138" s="108"/>
    </row>
    <row r="139" spans="1:24" ht="28.5" x14ac:dyDescent="0.25">
      <c r="A139" s="19" t="s">
        <v>3</v>
      </c>
      <c r="B139" s="129"/>
      <c r="C139" s="130" t="s">
        <v>348</v>
      </c>
      <c r="D139" s="158" t="s">
        <v>344</v>
      </c>
      <c r="E139" s="66" t="s">
        <v>346</v>
      </c>
      <c r="F139" s="158" t="s">
        <v>347</v>
      </c>
      <c r="G139" s="67">
        <v>2557913960</v>
      </c>
      <c r="H139" s="56">
        <v>0</v>
      </c>
      <c r="I139" s="56">
        <v>0</v>
      </c>
      <c r="J139" s="56">
        <v>0</v>
      </c>
      <c r="K139" s="56">
        <v>0</v>
      </c>
      <c r="L139" s="56">
        <v>0</v>
      </c>
      <c r="M139" s="56">
        <f>G139+H139-I139+K139-L139</f>
        <v>2557913960</v>
      </c>
      <c r="N139" s="148">
        <f>O139-'[1]SEPTIEMBRE '!O139</f>
        <v>151927952</v>
      </c>
      <c r="O139" s="17">
        <v>2816523462</v>
      </c>
      <c r="P139" s="56">
        <f>M139-O139</f>
        <v>-258609502</v>
      </c>
      <c r="Q139" s="69">
        <f t="shared" si="74"/>
        <v>1.1011017204034494</v>
      </c>
      <c r="R139" s="76"/>
      <c r="S139" s="55"/>
      <c r="T139" s="56"/>
      <c r="U139" s="57"/>
      <c r="V139" s="57"/>
      <c r="W139" s="58"/>
    </row>
    <row r="140" spans="1:24" ht="29.25" thickBot="1" x14ac:dyDescent="0.3">
      <c r="A140" s="19" t="s">
        <v>3</v>
      </c>
      <c r="B140" s="129"/>
      <c r="C140" s="130" t="s">
        <v>349</v>
      </c>
      <c r="D140" s="65" t="s">
        <v>344</v>
      </c>
      <c r="E140" s="65" t="s">
        <v>51</v>
      </c>
      <c r="F140" s="65" t="s">
        <v>52</v>
      </c>
      <c r="G140" s="67">
        <v>87369</v>
      </c>
      <c r="H140" s="56">
        <v>0</v>
      </c>
      <c r="I140" s="56">
        <v>0</v>
      </c>
      <c r="J140" s="56">
        <v>0</v>
      </c>
      <c r="K140" s="56">
        <v>0</v>
      </c>
      <c r="L140" s="56">
        <v>0</v>
      </c>
      <c r="M140" s="56">
        <f>G140+H140-I140+K140-L140</f>
        <v>87369</v>
      </c>
      <c r="N140" s="68">
        <f>O140-'[1]SEPTIEMBRE '!O140</f>
        <v>0</v>
      </c>
      <c r="O140" s="137">
        <v>0</v>
      </c>
      <c r="P140" s="56">
        <f>M140-O140</f>
        <v>87369</v>
      </c>
      <c r="Q140" s="69">
        <f>O140/M140</f>
        <v>0</v>
      </c>
      <c r="R140" s="76"/>
      <c r="S140" s="55">
        <f>O140</f>
        <v>0</v>
      </c>
      <c r="T140" s="56"/>
      <c r="U140" s="57">
        <f>S140*1%</f>
        <v>0</v>
      </c>
      <c r="V140" s="57">
        <f>S140*1%</f>
        <v>0</v>
      </c>
      <c r="W140" s="58">
        <f>+S140-T140-U140-V140</f>
        <v>0</v>
      </c>
      <c r="X140" s="14"/>
    </row>
    <row r="141" spans="1:24" ht="15.75" thickBot="1" x14ac:dyDescent="0.3">
      <c r="A141" s="19" t="s">
        <v>3</v>
      </c>
      <c r="B141" s="164"/>
      <c r="C141" s="165"/>
      <c r="D141" s="166" t="s">
        <v>350</v>
      </c>
      <c r="E141" s="166"/>
      <c r="F141" s="166"/>
      <c r="G141" s="167">
        <f t="shared" ref="G141:P141" si="78">G56</f>
        <v>730076326338</v>
      </c>
      <c r="H141" s="167">
        <f t="shared" si="78"/>
        <v>141850032731.38</v>
      </c>
      <c r="I141" s="167">
        <f t="shared" si="78"/>
        <v>0</v>
      </c>
      <c r="J141" s="167">
        <f t="shared" si="78"/>
        <v>0</v>
      </c>
      <c r="K141" s="167">
        <f t="shared" si="78"/>
        <v>0</v>
      </c>
      <c r="L141" s="167">
        <f t="shared" si="78"/>
        <v>0</v>
      </c>
      <c r="M141" s="167">
        <f t="shared" si="78"/>
        <v>871926359069.38</v>
      </c>
      <c r="N141" s="167">
        <f t="shared" si="78"/>
        <v>77282113350.860016</v>
      </c>
      <c r="O141" s="167">
        <f t="shared" si="78"/>
        <v>754883096272.29004</v>
      </c>
      <c r="P141" s="167">
        <f t="shared" si="78"/>
        <v>117043262797.08997</v>
      </c>
      <c r="Q141" s="168">
        <f>+O141/M141</f>
        <v>0.86576473852446445</v>
      </c>
      <c r="R141" s="169"/>
      <c r="S141" s="167">
        <f>SUM(S57:S140)</f>
        <v>30793774242.639999</v>
      </c>
      <c r="T141" s="167">
        <f>SUM(T57:T140)</f>
        <v>0</v>
      </c>
      <c r="U141" s="167">
        <f>SUM(U57:U140)</f>
        <v>307937742.42640001</v>
      </c>
      <c r="V141" s="167">
        <f>SUM(V57:V140)</f>
        <v>307937742.42640001</v>
      </c>
      <c r="W141" s="167">
        <f>SUM(W57:W140)</f>
        <v>30177898757.787201</v>
      </c>
      <c r="X141" s="14"/>
    </row>
    <row r="142" spans="1:24" ht="16.5" thickTop="1" thickBot="1" x14ac:dyDescent="0.3">
      <c r="A142" s="19" t="s">
        <v>3</v>
      </c>
      <c r="B142" s="170"/>
      <c r="C142" s="171"/>
      <c r="D142" s="172" t="s">
        <v>351</v>
      </c>
      <c r="E142" s="172"/>
      <c r="F142" s="172"/>
      <c r="G142" s="173">
        <f t="shared" ref="G142:P142" si="79">+G141+G54</f>
        <v>1396123352248</v>
      </c>
      <c r="H142" s="173">
        <f t="shared" si="79"/>
        <v>167524848130.03</v>
      </c>
      <c r="I142" s="173">
        <f t="shared" si="79"/>
        <v>0</v>
      </c>
      <c r="J142" s="173">
        <f t="shared" si="79"/>
        <v>0</v>
      </c>
      <c r="K142" s="173">
        <f t="shared" si="79"/>
        <v>0</v>
      </c>
      <c r="L142" s="173">
        <f t="shared" si="79"/>
        <v>0</v>
      </c>
      <c r="M142" s="173">
        <f t="shared" si="79"/>
        <v>1563648200378.03</v>
      </c>
      <c r="N142" s="173">
        <f t="shared" si="79"/>
        <v>123971789930.08002</v>
      </c>
      <c r="O142" s="173">
        <f t="shared" si="79"/>
        <v>1397374399558.49</v>
      </c>
      <c r="P142" s="173">
        <f t="shared" si="79"/>
        <v>166273800819.53995</v>
      </c>
      <c r="Q142" s="174">
        <f>+O142/M142</f>
        <v>0.89366290909979529</v>
      </c>
      <c r="R142" s="175"/>
      <c r="S142" s="173">
        <f>+S141+S54</f>
        <v>511250186257.27002</v>
      </c>
      <c r="T142" s="173">
        <f>+T141+T54</f>
        <v>2184001719.2563</v>
      </c>
      <c r="U142" s="173">
        <f>+U141+U54</f>
        <v>5111667011.8126993</v>
      </c>
      <c r="V142" s="173">
        <f>+V141+V54</f>
        <v>5111667011.8126993</v>
      </c>
      <c r="W142" s="176">
        <f>+W141+W54</f>
        <v>498842850514.38843</v>
      </c>
    </row>
    <row r="143" spans="1:24" ht="15" x14ac:dyDescent="0.25">
      <c r="A143" s="19" t="s">
        <v>3</v>
      </c>
      <c r="B143" s="118"/>
      <c r="C143" s="119"/>
      <c r="D143" s="120"/>
      <c r="E143" s="120"/>
      <c r="F143" s="120"/>
      <c r="G143" s="121"/>
      <c r="H143" s="122"/>
      <c r="I143" s="122"/>
      <c r="J143" s="122"/>
      <c r="K143" s="122"/>
      <c r="L143" s="122"/>
      <c r="M143" s="122"/>
      <c r="N143" s="123"/>
      <c r="O143" s="122"/>
      <c r="P143" s="122"/>
      <c r="Q143" s="124"/>
      <c r="R143" s="125"/>
      <c r="S143" s="126"/>
      <c r="T143" s="122"/>
      <c r="U143" s="127"/>
      <c r="V143" s="127"/>
      <c r="W143" s="128"/>
    </row>
    <row r="144" spans="1:24" ht="15" x14ac:dyDescent="0.25">
      <c r="A144" s="19" t="s">
        <v>3</v>
      </c>
      <c r="B144" s="50"/>
      <c r="C144" s="177" t="s">
        <v>352</v>
      </c>
      <c r="D144" s="52" t="s">
        <v>353</v>
      </c>
      <c r="E144" s="52"/>
      <c r="F144" s="52"/>
      <c r="G144" s="53">
        <f t="shared" ref="G144:P144" si="80">G146+G147+G149+G175+G178+G182+G233+G235</f>
        <v>86582402073</v>
      </c>
      <c r="H144" s="53">
        <f t="shared" si="80"/>
        <v>258861270358.42993</v>
      </c>
      <c r="I144" s="53">
        <f t="shared" si="80"/>
        <v>0</v>
      </c>
      <c r="J144" s="53">
        <f t="shared" si="80"/>
        <v>0</v>
      </c>
      <c r="K144" s="53">
        <f t="shared" si="80"/>
        <v>0</v>
      </c>
      <c r="L144" s="53">
        <f t="shared" si="80"/>
        <v>0</v>
      </c>
      <c r="M144" s="53">
        <f t="shared" si="80"/>
        <v>345443672431.42993</v>
      </c>
      <c r="N144" s="53">
        <f t="shared" si="80"/>
        <v>4872350027.9899979</v>
      </c>
      <c r="O144" s="53">
        <f t="shared" si="80"/>
        <v>337898132214.48999</v>
      </c>
      <c r="P144" s="53">
        <f t="shared" si="80"/>
        <v>7545540216.9400005</v>
      </c>
      <c r="Q144" s="44">
        <f>O144/M144</f>
        <v>0.97815695924076385</v>
      </c>
      <c r="R144" s="76"/>
      <c r="S144" s="55"/>
      <c r="T144" s="56"/>
      <c r="U144" s="57"/>
      <c r="V144" s="57"/>
      <c r="W144" s="58"/>
    </row>
    <row r="145" spans="1:25" ht="15" x14ac:dyDescent="0.25">
      <c r="A145" s="19" t="s">
        <v>3</v>
      </c>
      <c r="B145" s="50"/>
      <c r="C145" s="177" t="s">
        <v>354</v>
      </c>
      <c r="D145" s="52" t="s">
        <v>355</v>
      </c>
      <c r="E145" s="52"/>
      <c r="F145" s="52"/>
      <c r="G145" s="53"/>
      <c r="H145" s="56"/>
      <c r="I145" s="56"/>
      <c r="J145" s="56"/>
      <c r="K145" s="56"/>
      <c r="L145" s="56"/>
      <c r="M145" s="56"/>
      <c r="N145" s="68"/>
      <c r="O145" s="56"/>
      <c r="P145" s="56"/>
      <c r="Q145" s="101"/>
      <c r="R145" s="76"/>
      <c r="S145" s="55"/>
      <c r="T145" s="56"/>
      <c r="U145" s="57"/>
      <c r="V145" s="57"/>
      <c r="W145" s="58"/>
    </row>
    <row r="146" spans="1:25" ht="14.25" x14ac:dyDescent="0.25">
      <c r="A146" s="19" t="s">
        <v>3</v>
      </c>
      <c r="B146" s="50" t="s">
        <v>356</v>
      </c>
      <c r="C146" s="178" t="s">
        <v>356</v>
      </c>
      <c r="D146" s="65" t="s">
        <v>357</v>
      </c>
      <c r="E146" s="65" t="s">
        <v>358</v>
      </c>
      <c r="F146" s="65" t="s">
        <v>359</v>
      </c>
      <c r="G146" s="67">
        <v>0</v>
      </c>
      <c r="H146" s="56">
        <v>0</v>
      </c>
      <c r="I146" s="56">
        <v>0</v>
      </c>
      <c r="J146" s="56">
        <v>0</v>
      </c>
      <c r="K146" s="56">
        <v>0</v>
      </c>
      <c r="L146" s="56">
        <v>0</v>
      </c>
      <c r="M146" s="56">
        <f>G146+H146-I146+K146-L146</f>
        <v>0</v>
      </c>
      <c r="N146" s="144">
        <v>0</v>
      </c>
      <c r="O146" s="137">
        <v>0</v>
      </c>
      <c r="P146" s="56">
        <f>M146-O146</f>
        <v>0</v>
      </c>
      <c r="Q146" s="69">
        <v>0</v>
      </c>
      <c r="R146" s="76"/>
      <c r="S146" s="55"/>
      <c r="T146" s="56"/>
      <c r="U146" s="57"/>
      <c r="V146" s="57"/>
      <c r="W146" s="58"/>
      <c r="Y146" s="1" t="s">
        <v>360</v>
      </c>
    </row>
    <row r="147" spans="1:25" ht="30" x14ac:dyDescent="0.25">
      <c r="A147" s="19" t="s">
        <v>3</v>
      </c>
      <c r="B147" s="50"/>
      <c r="C147" s="177" t="s">
        <v>361</v>
      </c>
      <c r="D147" s="52" t="s">
        <v>362</v>
      </c>
      <c r="E147" s="52"/>
      <c r="F147" s="52"/>
      <c r="G147" s="53">
        <f>G148</f>
        <v>4154332450</v>
      </c>
      <c r="H147" s="53">
        <f t="shared" ref="H147:P147" si="81">H148</f>
        <v>0</v>
      </c>
      <c r="I147" s="53">
        <f t="shared" si="81"/>
        <v>0</v>
      </c>
      <c r="J147" s="53">
        <f t="shared" si="81"/>
        <v>0</v>
      </c>
      <c r="K147" s="53">
        <f t="shared" si="81"/>
        <v>0</v>
      </c>
      <c r="L147" s="53">
        <f t="shared" si="81"/>
        <v>0</v>
      </c>
      <c r="M147" s="53">
        <f t="shared" si="81"/>
        <v>4154332450</v>
      </c>
      <c r="N147" s="53">
        <f t="shared" si="81"/>
        <v>162936180</v>
      </c>
      <c r="O147" s="53">
        <f t="shared" si="81"/>
        <v>5058916667.25</v>
      </c>
      <c r="P147" s="53">
        <f t="shared" si="81"/>
        <v>-904584217.25</v>
      </c>
      <c r="Q147" s="69">
        <f>O147/M147</f>
        <v>1.217744782859157</v>
      </c>
      <c r="R147" s="76"/>
      <c r="S147" s="55"/>
      <c r="T147" s="56"/>
      <c r="U147" s="57"/>
      <c r="V147" s="57"/>
      <c r="W147" s="58"/>
    </row>
    <row r="148" spans="1:25" ht="28.5" x14ac:dyDescent="0.25">
      <c r="A148" s="19" t="s">
        <v>3</v>
      </c>
      <c r="B148" s="50" t="s">
        <v>363</v>
      </c>
      <c r="C148" s="178" t="s">
        <v>363</v>
      </c>
      <c r="D148" s="65" t="s">
        <v>364</v>
      </c>
      <c r="E148" s="65" t="s">
        <v>365</v>
      </c>
      <c r="F148" s="65" t="s">
        <v>366</v>
      </c>
      <c r="G148" s="67">
        <v>4154332450</v>
      </c>
      <c r="H148" s="56">
        <v>0</v>
      </c>
      <c r="I148" s="56">
        <v>0</v>
      </c>
      <c r="J148" s="56">
        <v>0</v>
      </c>
      <c r="K148" s="56">
        <v>0</v>
      </c>
      <c r="L148" s="56">
        <v>0</v>
      </c>
      <c r="M148" s="56">
        <f>G148+H148-I148+K148-L148</f>
        <v>4154332450</v>
      </c>
      <c r="N148" s="68">
        <f>O148-'[1]SEPTIEMBRE '!O148</f>
        <v>162936180</v>
      </c>
      <c r="O148" s="97">
        <v>5058916667.25</v>
      </c>
      <c r="P148" s="56">
        <f>M148-O148</f>
        <v>-904584217.25</v>
      </c>
      <c r="Q148" s="69">
        <f>O148/M148</f>
        <v>1.217744782859157</v>
      </c>
      <c r="R148" s="76"/>
      <c r="S148" s="55"/>
      <c r="T148" s="56"/>
      <c r="U148" s="57"/>
      <c r="V148" s="57"/>
      <c r="W148" s="58"/>
    </row>
    <row r="149" spans="1:25" ht="15" x14ac:dyDescent="0.25">
      <c r="A149" s="19" t="s">
        <v>3</v>
      </c>
      <c r="B149" s="50"/>
      <c r="C149" s="177" t="s">
        <v>367</v>
      </c>
      <c r="D149" s="52" t="s">
        <v>368</v>
      </c>
      <c r="E149" s="52"/>
      <c r="F149" s="52"/>
      <c r="G149" s="53">
        <f>G150</f>
        <v>37983492061</v>
      </c>
      <c r="H149" s="53">
        <f t="shared" ref="H149:P149" si="82">H150</f>
        <v>177821887.34</v>
      </c>
      <c r="I149" s="53">
        <f t="shared" si="82"/>
        <v>0</v>
      </c>
      <c r="J149" s="53">
        <f t="shared" si="82"/>
        <v>0</v>
      </c>
      <c r="K149" s="53">
        <f t="shared" si="82"/>
        <v>0</v>
      </c>
      <c r="L149" s="53">
        <f t="shared" si="82"/>
        <v>0</v>
      </c>
      <c r="M149" s="53">
        <f t="shared" si="82"/>
        <v>38161313948.339996</v>
      </c>
      <c r="N149" s="53">
        <f>N150</f>
        <v>4707111161.9899979</v>
      </c>
      <c r="O149" s="53">
        <f>O150</f>
        <v>42067432751.939995</v>
      </c>
      <c r="P149" s="53">
        <f t="shared" si="82"/>
        <v>-3906118803.5999994</v>
      </c>
      <c r="Q149" s="44">
        <f t="shared" ref="Q149:Q167" si="83">O149/M149</f>
        <v>1.1023580794122503</v>
      </c>
      <c r="R149" s="76"/>
      <c r="S149" s="55"/>
      <c r="T149" s="56"/>
      <c r="U149" s="57"/>
      <c r="V149" s="57"/>
      <c r="W149" s="58"/>
    </row>
    <row r="150" spans="1:25" ht="15" x14ac:dyDescent="0.25">
      <c r="A150" s="19" t="s">
        <v>3</v>
      </c>
      <c r="B150" s="71" t="s">
        <v>369</v>
      </c>
      <c r="C150" s="177" t="s">
        <v>369</v>
      </c>
      <c r="D150" s="52" t="s">
        <v>370</v>
      </c>
      <c r="E150" s="52"/>
      <c r="F150" s="52"/>
      <c r="G150" s="53">
        <f t="shared" ref="G150:P150" si="84">G151+G163+G169</f>
        <v>37983492061</v>
      </c>
      <c r="H150" s="53">
        <f t="shared" si="84"/>
        <v>177821887.34</v>
      </c>
      <c r="I150" s="53">
        <f t="shared" si="84"/>
        <v>0</v>
      </c>
      <c r="J150" s="53">
        <f t="shared" si="84"/>
        <v>0</v>
      </c>
      <c r="K150" s="53">
        <f t="shared" si="84"/>
        <v>0</v>
      </c>
      <c r="L150" s="53">
        <f t="shared" si="84"/>
        <v>0</v>
      </c>
      <c r="M150" s="53">
        <f t="shared" si="84"/>
        <v>38161313948.339996</v>
      </c>
      <c r="N150" s="53">
        <f t="shared" si="84"/>
        <v>4707111161.9899979</v>
      </c>
      <c r="O150" s="53">
        <f t="shared" si="84"/>
        <v>42067432751.939995</v>
      </c>
      <c r="P150" s="53">
        <f t="shared" si="84"/>
        <v>-3906118803.5999994</v>
      </c>
      <c r="Q150" s="44">
        <f t="shared" si="83"/>
        <v>1.1023580794122503</v>
      </c>
      <c r="R150" s="76"/>
      <c r="S150" s="55"/>
      <c r="T150" s="56"/>
      <c r="U150" s="57"/>
      <c r="V150" s="57"/>
      <c r="W150" s="58"/>
    </row>
    <row r="151" spans="1:25" ht="15" x14ac:dyDescent="0.25">
      <c r="A151" s="19" t="s">
        <v>3</v>
      </c>
      <c r="B151" s="179"/>
      <c r="C151" s="177" t="s">
        <v>371</v>
      </c>
      <c r="D151" s="52" t="s">
        <v>372</v>
      </c>
      <c r="E151" s="52"/>
      <c r="F151" s="52"/>
      <c r="G151" s="53">
        <f t="shared" ref="G151:P151" si="85">SUM(G152:G162)</f>
        <v>34197982830</v>
      </c>
      <c r="H151" s="53">
        <f t="shared" si="85"/>
        <v>0</v>
      </c>
      <c r="I151" s="53">
        <f t="shared" si="85"/>
        <v>0</v>
      </c>
      <c r="J151" s="53">
        <f t="shared" si="85"/>
        <v>0</v>
      </c>
      <c r="K151" s="53">
        <f t="shared" si="85"/>
        <v>0</v>
      </c>
      <c r="L151" s="53">
        <f t="shared" si="85"/>
        <v>0</v>
      </c>
      <c r="M151" s="53">
        <f t="shared" si="85"/>
        <v>34197982830</v>
      </c>
      <c r="N151" s="53">
        <f>SUM(N152:N162)</f>
        <v>4223840768.6499977</v>
      </c>
      <c r="O151" s="53">
        <f t="shared" si="85"/>
        <v>37348834925.979996</v>
      </c>
      <c r="P151" s="53">
        <f t="shared" si="85"/>
        <v>-3150852095.9799991</v>
      </c>
      <c r="Q151" s="44">
        <f t="shared" si="83"/>
        <v>1.0921356125489345</v>
      </c>
      <c r="R151" s="76"/>
      <c r="S151" s="55"/>
      <c r="T151" s="56"/>
      <c r="U151" s="57"/>
      <c r="V151" s="57"/>
      <c r="W151" s="58"/>
    </row>
    <row r="152" spans="1:25" ht="28.5" x14ac:dyDescent="0.25">
      <c r="A152" s="19" t="s">
        <v>3</v>
      </c>
      <c r="B152" s="179"/>
      <c r="C152" s="178" t="s">
        <v>373</v>
      </c>
      <c r="D152" s="65" t="s">
        <v>374</v>
      </c>
      <c r="E152" s="65" t="s">
        <v>375</v>
      </c>
      <c r="F152" s="65" t="s">
        <v>376</v>
      </c>
      <c r="G152" s="67">
        <v>24720000000</v>
      </c>
      <c r="H152" s="56">
        <v>0</v>
      </c>
      <c r="I152" s="56">
        <v>0</v>
      </c>
      <c r="J152" s="56">
        <v>0</v>
      </c>
      <c r="K152" s="56">
        <v>0</v>
      </c>
      <c r="L152" s="56">
        <v>0</v>
      </c>
      <c r="M152" s="56">
        <f t="shared" ref="M152:M162" si="86">G152+H152-I152+K152-L152</f>
        <v>24720000000</v>
      </c>
      <c r="N152" s="68">
        <f>O152-'[1]SEPTIEMBRE '!O152</f>
        <v>3091562093.2399979</v>
      </c>
      <c r="O152" s="56">
        <v>26413628194.799999</v>
      </c>
      <c r="P152" s="56">
        <f t="shared" ref="P152:P161" si="87">M152-O152</f>
        <v>-1693628194.7999992</v>
      </c>
      <c r="Q152" s="69">
        <f t="shared" si="83"/>
        <v>1.0685124674271844</v>
      </c>
      <c r="R152" s="76"/>
      <c r="S152" s="55"/>
      <c r="T152" s="56"/>
      <c r="U152" s="57"/>
      <c r="V152" s="57"/>
      <c r="W152" s="58"/>
    </row>
    <row r="153" spans="1:25" ht="28.5" x14ac:dyDescent="0.25">
      <c r="A153" s="19" t="s">
        <v>3</v>
      </c>
      <c r="B153" s="129"/>
      <c r="C153" s="178" t="s">
        <v>377</v>
      </c>
      <c r="D153" s="65" t="s">
        <v>378</v>
      </c>
      <c r="E153" s="65" t="s">
        <v>375</v>
      </c>
      <c r="F153" s="65" t="s">
        <v>376</v>
      </c>
      <c r="G153" s="67">
        <v>2935075336</v>
      </c>
      <c r="H153" s="56">
        <v>0</v>
      </c>
      <c r="I153" s="56">
        <v>0</v>
      </c>
      <c r="J153" s="56">
        <v>0</v>
      </c>
      <c r="K153" s="56">
        <v>0</v>
      </c>
      <c r="L153" s="56">
        <v>0</v>
      </c>
      <c r="M153" s="56">
        <f t="shared" si="86"/>
        <v>2935075336</v>
      </c>
      <c r="N153" s="68">
        <f>O153-'[1]SEPTIEMBRE '!O153</f>
        <v>186547672.75</v>
      </c>
      <c r="O153" s="56">
        <v>1749857677.51</v>
      </c>
      <c r="P153" s="56">
        <f t="shared" si="87"/>
        <v>1185217658.49</v>
      </c>
      <c r="Q153" s="69">
        <f t="shared" si="83"/>
        <v>0.59618833494568946</v>
      </c>
      <c r="R153" s="76"/>
      <c r="S153" s="55"/>
      <c r="T153" s="56"/>
      <c r="U153" s="57"/>
      <c r="V153" s="57"/>
      <c r="W153" s="58"/>
    </row>
    <row r="154" spans="1:25" ht="28.5" x14ac:dyDescent="0.25">
      <c r="A154" s="19" t="s">
        <v>3</v>
      </c>
      <c r="B154" s="129"/>
      <c r="C154" s="178" t="s">
        <v>379</v>
      </c>
      <c r="D154" s="65" t="s">
        <v>380</v>
      </c>
      <c r="E154" s="65" t="s">
        <v>375</v>
      </c>
      <c r="F154" s="65" t="s">
        <v>376</v>
      </c>
      <c r="G154" s="67">
        <v>4508515681</v>
      </c>
      <c r="H154" s="56">
        <v>0</v>
      </c>
      <c r="I154" s="56">
        <v>0</v>
      </c>
      <c r="J154" s="56">
        <v>0</v>
      </c>
      <c r="K154" s="56">
        <v>0</v>
      </c>
      <c r="L154" s="56">
        <v>0</v>
      </c>
      <c r="M154" s="56">
        <f t="shared" si="86"/>
        <v>4508515681</v>
      </c>
      <c r="N154" s="68">
        <f>O154-'[1]SEPTIEMBRE '!O154</f>
        <v>763391424</v>
      </c>
      <c r="O154" s="56">
        <v>7206603351.3999996</v>
      </c>
      <c r="P154" s="56">
        <f t="shared" si="87"/>
        <v>-2698087670.3999996</v>
      </c>
      <c r="Q154" s="69">
        <f t="shared" si="83"/>
        <v>1.5984425609897306</v>
      </c>
      <c r="R154" s="76"/>
      <c r="S154" s="55"/>
      <c r="T154" s="56"/>
      <c r="U154" s="57"/>
      <c r="V154" s="57"/>
      <c r="W154" s="58"/>
    </row>
    <row r="155" spans="1:25" ht="28.5" x14ac:dyDescent="0.25">
      <c r="A155" s="19" t="s">
        <v>3</v>
      </c>
      <c r="B155" s="129"/>
      <c r="C155" s="178" t="s">
        <v>381</v>
      </c>
      <c r="D155" s="131" t="s">
        <v>382</v>
      </c>
      <c r="E155" s="131" t="s">
        <v>375</v>
      </c>
      <c r="F155" s="65" t="s">
        <v>376</v>
      </c>
      <c r="G155" s="67">
        <v>673162286</v>
      </c>
      <c r="H155" s="56">
        <v>0</v>
      </c>
      <c r="I155" s="56">
        <v>0</v>
      </c>
      <c r="J155" s="56">
        <v>0</v>
      </c>
      <c r="K155" s="56">
        <v>0</v>
      </c>
      <c r="L155" s="56">
        <v>0</v>
      </c>
      <c r="M155" s="56">
        <f t="shared" si="86"/>
        <v>673162286</v>
      </c>
      <c r="N155" s="68">
        <f>O155-'[1]SEPTIEMBRE '!O155</f>
        <v>98375529.360000014</v>
      </c>
      <c r="O155" s="97">
        <v>901900634.64999998</v>
      </c>
      <c r="P155" s="56">
        <f t="shared" si="87"/>
        <v>-228738348.64999998</v>
      </c>
      <c r="Q155" s="69">
        <f t="shared" si="83"/>
        <v>1.3397967375878808</v>
      </c>
      <c r="R155" s="76"/>
      <c r="S155" s="55"/>
      <c r="T155" s="56"/>
      <c r="U155" s="57"/>
      <c r="V155" s="57"/>
      <c r="W155" s="58"/>
    </row>
    <row r="156" spans="1:25" ht="42.75" x14ac:dyDescent="0.25">
      <c r="A156" s="19" t="s">
        <v>3</v>
      </c>
      <c r="B156" s="129"/>
      <c r="C156" s="178" t="s">
        <v>383</v>
      </c>
      <c r="D156" s="65" t="s">
        <v>384</v>
      </c>
      <c r="E156" s="65" t="s">
        <v>375</v>
      </c>
      <c r="F156" s="65" t="s">
        <v>376</v>
      </c>
      <c r="G156" s="67">
        <v>344590082</v>
      </c>
      <c r="H156" s="56">
        <v>0</v>
      </c>
      <c r="I156" s="56">
        <v>0</v>
      </c>
      <c r="J156" s="56">
        <v>0</v>
      </c>
      <c r="K156" s="56">
        <v>0</v>
      </c>
      <c r="L156" s="56">
        <v>0</v>
      </c>
      <c r="M156" s="56">
        <f t="shared" si="86"/>
        <v>344590082</v>
      </c>
      <c r="N156" s="68">
        <f>O156-'[1]SEPTIEMBRE '!O156</f>
        <v>36515090.389999986</v>
      </c>
      <c r="O156" s="97">
        <v>392334337.38</v>
      </c>
      <c r="P156" s="56">
        <f t="shared" si="87"/>
        <v>-47744255.379999995</v>
      </c>
      <c r="Q156" s="69">
        <f t="shared" si="83"/>
        <v>1.1385537712022715</v>
      </c>
      <c r="R156" s="76"/>
      <c r="S156" s="55"/>
      <c r="T156" s="56"/>
      <c r="U156" s="57"/>
      <c r="V156" s="57"/>
      <c r="W156" s="58"/>
    </row>
    <row r="157" spans="1:25" ht="28.5" x14ac:dyDescent="0.25">
      <c r="A157" s="19" t="s">
        <v>3</v>
      </c>
      <c r="B157" s="179"/>
      <c r="C157" s="178" t="s">
        <v>385</v>
      </c>
      <c r="D157" s="65" t="s">
        <v>386</v>
      </c>
      <c r="E157" s="65" t="s">
        <v>375</v>
      </c>
      <c r="F157" s="65" t="s">
        <v>376</v>
      </c>
      <c r="G157" s="67">
        <v>280563043</v>
      </c>
      <c r="H157" s="56">
        <v>0</v>
      </c>
      <c r="I157" s="56">
        <v>0</v>
      </c>
      <c r="J157" s="56">
        <v>0</v>
      </c>
      <c r="K157" s="56">
        <v>0</v>
      </c>
      <c r="L157" s="56">
        <v>0</v>
      </c>
      <c r="M157" s="56">
        <f t="shared" si="86"/>
        <v>280563043</v>
      </c>
      <c r="N157" s="68">
        <f>O157-'[1]SEPTIEMBRE '!O157</f>
        <v>7990923.7100000083</v>
      </c>
      <c r="O157" s="56">
        <v>175927965.27000001</v>
      </c>
      <c r="P157" s="56">
        <f t="shared" si="87"/>
        <v>104635077.72999999</v>
      </c>
      <c r="Q157" s="69">
        <f t="shared" si="83"/>
        <v>0.62705324047258781</v>
      </c>
      <c r="R157" s="76"/>
      <c r="S157" s="55"/>
      <c r="T157" s="56"/>
      <c r="U157" s="57"/>
      <c r="V157" s="57"/>
      <c r="W157" s="58"/>
    </row>
    <row r="158" spans="1:25" ht="28.5" x14ac:dyDescent="0.25">
      <c r="A158" s="19" t="s">
        <v>3</v>
      </c>
      <c r="B158" s="129"/>
      <c r="C158" s="178" t="s">
        <v>387</v>
      </c>
      <c r="D158" s="65" t="s">
        <v>388</v>
      </c>
      <c r="E158" s="65" t="s">
        <v>375</v>
      </c>
      <c r="F158" s="65" t="s">
        <v>376</v>
      </c>
      <c r="G158" s="67">
        <v>131930573</v>
      </c>
      <c r="H158" s="56">
        <v>0</v>
      </c>
      <c r="I158" s="56">
        <v>0</v>
      </c>
      <c r="J158" s="56">
        <v>0</v>
      </c>
      <c r="K158" s="56">
        <v>0</v>
      </c>
      <c r="L158" s="56">
        <v>0</v>
      </c>
      <c r="M158" s="56">
        <f t="shared" si="86"/>
        <v>131930573</v>
      </c>
      <c r="N158" s="68">
        <f>O158-'[1]SEPTIEMBRE '!O158</f>
        <v>6624415.1499999911</v>
      </c>
      <c r="O158" s="56">
        <v>80905695.819999993</v>
      </c>
      <c r="P158" s="56">
        <f t="shared" si="87"/>
        <v>51024877.180000007</v>
      </c>
      <c r="Q158" s="69">
        <f t="shared" si="83"/>
        <v>0.61324448139856103</v>
      </c>
      <c r="R158" s="76"/>
      <c r="S158" s="55"/>
      <c r="T158" s="56"/>
      <c r="U158" s="57"/>
      <c r="V158" s="57"/>
      <c r="W158" s="58"/>
    </row>
    <row r="159" spans="1:25" ht="28.5" x14ac:dyDescent="0.25">
      <c r="A159" s="19" t="s">
        <v>3</v>
      </c>
      <c r="B159" s="129"/>
      <c r="C159" s="178" t="s">
        <v>389</v>
      </c>
      <c r="D159" s="65" t="s">
        <v>390</v>
      </c>
      <c r="E159" s="65" t="s">
        <v>375</v>
      </c>
      <c r="F159" s="65" t="s">
        <v>376</v>
      </c>
      <c r="G159" s="67">
        <v>159906457</v>
      </c>
      <c r="H159" s="56">
        <v>0</v>
      </c>
      <c r="I159" s="56">
        <v>0</v>
      </c>
      <c r="J159" s="56">
        <v>0</v>
      </c>
      <c r="K159" s="56">
        <v>0</v>
      </c>
      <c r="L159" s="56">
        <v>0</v>
      </c>
      <c r="M159" s="56">
        <f t="shared" si="86"/>
        <v>159906457</v>
      </c>
      <c r="N159" s="68">
        <f>O159-'[1]SEPTIEMBRE '!O159</f>
        <v>8461466.6400000006</v>
      </c>
      <c r="O159" s="56">
        <v>103089220.04000001</v>
      </c>
      <c r="P159" s="56">
        <f t="shared" si="87"/>
        <v>56817236.959999993</v>
      </c>
      <c r="Q159" s="69">
        <f t="shared" si="83"/>
        <v>0.64468453603471443</v>
      </c>
      <c r="R159" s="76"/>
      <c r="S159" s="55"/>
      <c r="T159" s="56"/>
      <c r="U159" s="57"/>
      <c r="V159" s="57"/>
      <c r="W159" s="58"/>
    </row>
    <row r="160" spans="1:25" ht="28.5" x14ac:dyDescent="0.25">
      <c r="A160" s="19" t="s">
        <v>3</v>
      </c>
      <c r="B160" s="129"/>
      <c r="C160" s="178" t="s">
        <v>391</v>
      </c>
      <c r="D160" s="65" t="s">
        <v>392</v>
      </c>
      <c r="E160" s="65" t="s">
        <v>375</v>
      </c>
      <c r="F160" s="65" t="s">
        <v>376</v>
      </c>
      <c r="G160" s="67">
        <v>54027673</v>
      </c>
      <c r="H160" s="56">
        <v>0</v>
      </c>
      <c r="I160" s="56">
        <v>0</v>
      </c>
      <c r="J160" s="56">
        <v>0</v>
      </c>
      <c r="K160" s="56">
        <v>0</v>
      </c>
      <c r="L160" s="56">
        <v>0</v>
      </c>
      <c r="M160" s="56">
        <f t="shared" si="86"/>
        <v>54027673</v>
      </c>
      <c r="N160" s="68">
        <f>O160-'[1]SEPTIEMBRE '!O160</f>
        <v>4952752.8700000048</v>
      </c>
      <c r="O160" s="56">
        <v>53375714.450000003</v>
      </c>
      <c r="P160" s="56">
        <f t="shared" si="87"/>
        <v>651958.54999999702</v>
      </c>
      <c r="Q160" s="69">
        <f t="shared" si="83"/>
        <v>0.98793287747188374</v>
      </c>
      <c r="R160" s="76"/>
      <c r="S160" s="55"/>
      <c r="T160" s="56"/>
      <c r="U160" s="57"/>
      <c r="V160" s="57"/>
      <c r="W160" s="58"/>
    </row>
    <row r="161" spans="1:23" ht="42.75" x14ac:dyDescent="0.25">
      <c r="A161" s="19" t="s">
        <v>3</v>
      </c>
      <c r="B161" s="129"/>
      <c r="C161" s="178" t="s">
        <v>393</v>
      </c>
      <c r="D161" s="65" t="s">
        <v>394</v>
      </c>
      <c r="E161" s="65" t="s">
        <v>375</v>
      </c>
      <c r="F161" s="65" t="s">
        <v>376</v>
      </c>
      <c r="G161" s="67">
        <v>180631999</v>
      </c>
      <c r="H161" s="56">
        <v>0</v>
      </c>
      <c r="I161" s="56">
        <v>0</v>
      </c>
      <c r="J161" s="56">
        <v>0</v>
      </c>
      <c r="K161" s="56">
        <v>0</v>
      </c>
      <c r="L161" s="56">
        <v>0</v>
      </c>
      <c r="M161" s="56">
        <f t="shared" si="86"/>
        <v>180631999</v>
      </c>
      <c r="N161" s="68">
        <f>O161-'[1]SEPTIEMBRE '!O161</f>
        <v>10331305.700000003</v>
      </c>
      <c r="O161" s="56">
        <v>129284236.87</v>
      </c>
      <c r="P161" s="56">
        <f t="shared" si="87"/>
        <v>51347762.129999995</v>
      </c>
      <c r="Q161" s="69">
        <f t="shared" si="83"/>
        <v>0.71573274716402824</v>
      </c>
      <c r="R161" s="76"/>
      <c r="S161" s="55"/>
      <c r="T161" s="56"/>
      <c r="U161" s="57"/>
      <c r="V161" s="57"/>
      <c r="W161" s="58"/>
    </row>
    <row r="162" spans="1:23" ht="28.5" x14ac:dyDescent="0.25">
      <c r="A162" s="19" t="s">
        <v>3</v>
      </c>
      <c r="B162" s="129"/>
      <c r="C162" s="178" t="s">
        <v>395</v>
      </c>
      <c r="D162" s="65" t="s">
        <v>396</v>
      </c>
      <c r="E162" s="65" t="s">
        <v>375</v>
      </c>
      <c r="F162" s="65" t="s">
        <v>376</v>
      </c>
      <c r="G162" s="67">
        <v>209579700</v>
      </c>
      <c r="H162" s="56">
        <v>0</v>
      </c>
      <c r="I162" s="56">
        <v>0</v>
      </c>
      <c r="J162" s="56">
        <v>0</v>
      </c>
      <c r="K162" s="56">
        <v>0</v>
      </c>
      <c r="L162" s="56">
        <v>0</v>
      </c>
      <c r="M162" s="56">
        <f t="shared" si="86"/>
        <v>209579700</v>
      </c>
      <c r="N162" s="68">
        <f>O162-'[1]SEPTIEMBRE '!O162</f>
        <v>9088094.8399999887</v>
      </c>
      <c r="O162" s="56">
        <v>141927897.78999999</v>
      </c>
      <c r="P162" s="56">
        <f>M162-O162</f>
        <v>67651802.210000008</v>
      </c>
      <c r="Q162" s="69">
        <f t="shared" si="83"/>
        <v>0.67720250477503308</v>
      </c>
      <c r="R162" s="76"/>
      <c r="S162" s="55"/>
      <c r="T162" s="56"/>
      <c r="U162" s="57"/>
      <c r="V162" s="57"/>
      <c r="W162" s="58"/>
    </row>
    <row r="163" spans="1:23" ht="15" x14ac:dyDescent="0.25">
      <c r="A163" s="19" t="s">
        <v>3</v>
      </c>
      <c r="B163" s="129"/>
      <c r="C163" s="177" t="s">
        <v>397</v>
      </c>
      <c r="D163" s="52" t="s">
        <v>398</v>
      </c>
      <c r="E163" s="52"/>
      <c r="F163" s="52"/>
      <c r="G163" s="53">
        <f>SUM(G164:G168)</f>
        <v>2737009770</v>
      </c>
      <c r="H163" s="53">
        <f t="shared" ref="H163:P163" si="88">SUM(H164:H168)</f>
        <v>0</v>
      </c>
      <c r="I163" s="53">
        <f t="shared" si="88"/>
        <v>0</v>
      </c>
      <c r="J163" s="53">
        <f t="shared" si="88"/>
        <v>0</v>
      </c>
      <c r="K163" s="53">
        <f t="shared" si="88"/>
        <v>0</v>
      </c>
      <c r="L163" s="53">
        <f t="shared" si="88"/>
        <v>0</v>
      </c>
      <c r="M163" s="53">
        <f t="shared" si="88"/>
        <v>2737009770</v>
      </c>
      <c r="N163" s="53">
        <f t="shared" si="88"/>
        <v>327802807.56000012</v>
      </c>
      <c r="O163" s="53">
        <f>SUM(O164:O168)</f>
        <v>3084147739.1999998</v>
      </c>
      <c r="P163" s="53">
        <f t="shared" si="88"/>
        <v>-347137969.20000017</v>
      </c>
      <c r="Q163" s="44">
        <f t="shared" si="83"/>
        <v>1.1268311034198464</v>
      </c>
      <c r="R163" s="76"/>
      <c r="S163" s="55"/>
      <c r="T163" s="56"/>
      <c r="U163" s="57"/>
      <c r="V163" s="57"/>
      <c r="W163" s="58"/>
    </row>
    <row r="164" spans="1:23" ht="42.75" x14ac:dyDescent="0.25">
      <c r="A164" s="19" t="s">
        <v>3</v>
      </c>
      <c r="B164" s="129"/>
      <c r="C164" s="178" t="s">
        <v>399</v>
      </c>
      <c r="D164" s="65" t="s">
        <v>400</v>
      </c>
      <c r="E164" s="65" t="s">
        <v>401</v>
      </c>
      <c r="F164" s="65" t="s">
        <v>402</v>
      </c>
      <c r="G164" s="67">
        <v>405226356</v>
      </c>
      <c r="H164" s="56">
        <v>0</v>
      </c>
      <c r="I164" s="56">
        <v>0</v>
      </c>
      <c r="J164" s="56">
        <v>0</v>
      </c>
      <c r="K164" s="56">
        <v>0</v>
      </c>
      <c r="L164" s="56">
        <v>0</v>
      </c>
      <c r="M164" s="56">
        <f>G164+H164-I164+K164-L164</f>
        <v>405226356</v>
      </c>
      <c r="N164" s="68">
        <f>O164-'[1]SEPTIEMBRE '!O164</f>
        <v>68897760.160000026</v>
      </c>
      <c r="O164" s="56">
        <v>549234241.96000004</v>
      </c>
      <c r="P164" s="56">
        <f>M164-O164</f>
        <v>-144007885.96000004</v>
      </c>
      <c r="Q164" s="69">
        <f t="shared" si="83"/>
        <v>1.3553764058722775</v>
      </c>
      <c r="R164" s="76"/>
      <c r="S164" s="55"/>
      <c r="T164" s="56"/>
      <c r="U164" s="57"/>
      <c r="V164" s="57"/>
      <c r="W164" s="58"/>
    </row>
    <row r="165" spans="1:23" ht="42.75" x14ac:dyDescent="0.25">
      <c r="A165" s="19" t="s">
        <v>3</v>
      </c>
      <c r="B165" s="129"/>
      <c r="C165" s="178" t="s">
        <v>403</v>
      </c>
      <c r="D165" s="65" t="s">
        <v>404</v>
      </c>
      <c r="E165" s="65" t="s">
        <v>405</v>
      </c>
      <c r="F165" s="65" t="s">
        <v>406</v>
      </c>
      <c r="G165" s="67">
        <v>178965063</v>
      </c>
      <c r="H165" s="56">
        <v>0</v>
      </c>
      <c r="I165" s="56">
        <v>0</v>
      </c>
      <c r="J165" s="56">
        <v>0</v>
      </c>
      <c r="K165" s="56">
        <v>0</v>
      </c>
      <c r="L165" s="56">
        <v>0</v>
      </c>
      <c r="M165" s="56">
        <f>G165+H165-I165+K165-L165</f>
        <v>178965063</v>
      </c>
      <c r="N165" s="68">
        <f>O165-'[1]SEPTIEMBRE '!O165</f>
        <v>66429629.409999967</v>
      </c>
      <c r="O165" s="56">
        <v>660704422.62</v>
      </c>
      <c r="P165" s="56">
        <f>M165-O165</f>
        <v>-481739359.62</v>
      </c>
      <c r="Q165" s="69">
        <f t="shared" si="83"/>
        <v>3.6918067221868887</v>
      </c>
      <c r="R165" s="76"/>
      <c r="S165" s="55"/>
      <c r="T165" s="56"/>
      <c r="U165" s="57"/>
      <c r="V165" s="57"/>
      <c r="W165" s="58"/>
    </row>
    <row r="166" spans="1:23" ht="18.75" customHeight="1" x14ac:dyDescent="0.25">
      <c r="A166" s="19" t="s">
        <v>3</v>
      </c>
      <c r="B166" s="129"/>
      <c r="C166" s="178" t="s">
        <v>407</v>
      </c>
      <c r="D166" s="65" t="s">
        <v>408</v>
      </c>
      <c r="E166" s="65" t="s">
        <v>409</v>
      </c>
      <c r="F166" s="65" t="s">
        <v>410</v>
      </c>
      <c r="G166" s="67">
        <v>1409671689</v>
      </c>
      <c r="H166" s="56">
        <v>0</v>
      </c>
      <c r="I166" s="56">
        <v>0</v>
      </c>
      <c r="J166" s="56">
        <v>0</v>
      </c>
      <c r="K166" s="56">
        <v>0</v>
      </c>
      <c r="L166" s="56">
        <v>0</v>
      </c>
      <c r="M166" s="56">
        <f>G166+H166-I166+K166-L166</f>
        <v>1409671689</v>
      </c>
      <c r="N166" s="68">
        <f>O166-'[1]SEPTIEMBRE '!O166</f>
        <v>180796780.34000015</v>
      </c>
      <c r="O166" s="56">
        <v>1764717585.1600001</v>
      </c>
      <c r="P166" s="56">
        <f>M166-O166</f>
        <v>-355045896.16000009</v>
      </c>
      <c r="Q166" s="69">
        <f t="shared" si="83"/>
        <v>1.2518642453633047</v>
      </c>
      <c r="R166" s="76"/>
      <c r="S166" s="55"/>
      <c r="T166" s="56"/>
      <c r="U166" s="57"/>
      <c r="V166" s="57"/>
      <c r="W166" s="58"/>
    </row>
    <row r="167" spans="1:23" ht="28.5" x14ac:dyDescent="0.25">
      <c r="A167" s="19" t="s">
        <v>3</v>
      </c>
      <c r="B167" s="129"/>
      <c r="C167" s="178" t="s">
        <v>411</v>
      </c>
      <c r="D167" s="65" t="s">
        <v>412</v>
      </c>
      <c r="E167" s="65" t="s">
        <v>413</v>
      </c>
      <c r="F167" s="65" t="s">
        <v>414</v>
      </c>
      <c r="G167" s="67">
        <v>33186485</v>
      </c>
      <c r="H167" s="56">
        <v>0</v>
      </c>
      <c r="I167" s="56">
        <v>0</v>
      </c>
      <c r="J167" s="56">
        <v>0</v>
      </c>
      <c r="K167" s="56">
        <v>0</v>
      </c>
      <c r="L167" s="56">
        <v>0</v>
      </c>
      <c r="M167" s="56">
        <f>G167+H167-I167+K167-L167</f>
        <v>33186485</v>
      </c>
      <c r="N167" s="68">
        <f>O167-'[1]SEPTIEMBRE '!O167</f>
        <v>7806243.7700000033</v>
      </c>
      <c r="O167" s="97">
        <v>64475341.600000001</v>
      </c>
      <c r="P167" s="56">
        <f>M167-O167</f>
        <v>-31288856.600000001</v>
      </c>
      <c r="Q167" s="69">
        <f t="shared" si="83"/>
        <v>1.9428192410253753</v>
      </c>
      <c r="R167" s="76"/>
      <c r="S167" s="55"/>
      <c r="T167" s="56"/>
      <c r="U167" s="57"/>
      <c r="V167" s="57"/>
      <c r="W167" s="58"/>
    </row>
    <row r="168" spans="1:23" ht="28.5" x14ac:dyDescent="0.25">
      <c r="A168" s="19" t="s">
        <v>3</v>
      </c>
      <c r="B168" s="129"/>
      <c r="C168" s="178" t="s">
        <v>415</v>
      </c>
      <c r="D168" s="65" t="s">
        <v>416</v>
      </c>
      <c r="E168" s="65" t="s">
        <v>375</v>
      </c>
      <c r="F168" s="65" t="s">
        <v>376</v>
      </c>
      <c r="G168" s="67">
        <v>709960177</v>
      </c>
      <c r="H168" s="17">
        <v>0</v>
      </c>
      <c r="I168" s="56">
        <v>0</v>
      </c>
      <c r="J168" s="56">
        <v>0</v>
      </c>
      <c r="K168" s="56">
        <v>0</v>
      </c>
      <c r="L168" s="56">
        <v>0</v>
      </c>
      <c r="M168" s="56">
        <f>G168+H168-I168+K168-L168</f>
        <v>709960177</v>
      </c>
      <c r="N168" s="68">
        <f>O168-'[1]SEPTIEMBRE '!O168</f>
        <v>3872393.8799999952</v>
      </c>
      <c r="O168" s="97">
        <v>45016147.859999999</v>
      </c>
      <c r="P168" s="56">
        <f>M168-O168</f>
        <v>664944029.13999999</v>
      </c>
      <c r="Q168" s="69">
        <v>0</v>
      </c>
      <c r="R168" s="76"/>
      <c r="S168" s="55"/>
      <c r="T168" s="56"/>
      <c r="U168" s="57"/>
      <c r="V168" s="57"/>
      <c r="W168" s="58"/>
    </row>
    <row r="169" spans="1:23" ht="15" x14ac:dyDescent="0.25">
      <c r="A169" s="19" t="s">
        <v>3</v>
      </c>
      <c r="B169" s="129"/>
      <c r="C169" s="177" t="s">
        <v>417</v>
      </c>
      <c r="D169" s="52" t="s">
        <v>418</v>
      </c>
      <c r="E169" s="52"/>
      <c r="F169" s="52"/>
      <c r="G169" s="53">
        <f>SUM(G170:G174)</f>
        <v>1048499461</v>
      </c>
      <c r="H169" s="147">
        <f t="shared" ref="H169:P169" si="89">SUM(H170:H174)</f>
        <v>177821887.34</v>
      </c>
      <c r="I169" s="53">
        <f t="shared" si="89"/>
        <v>0</v>
      </c>
      <c r="J169" s="53">
        <f t="shared" si="89"/>
        <v>0</v>
      </c>
      <c r="K169" s="53">
        <f t="shared" si="89"/>
        <v>0</v>
      </c>
      <c r="L169" s="53">
        <f t="shared" si="89"/>
        <v>0</v>
      </c>
      <c r="M169" s="53">
        <f t="shared" si="89"/>
        <v>1226321348.3399999</v>
      </c>
      <c r="N169" s="53">
        <f t="shared" si="89"/>
        <v>155467585.77999997</v>
      </c>
      <c r="O169" s="53">
        <f t="shared" si="89"/>
        <v>1634450086.76</v>
      </c>
      <c r="P169" s="53">
        <f t="shared" si="89"/>
        <v>-408128738.42000008</v>
      </c>
      <c r="Q169" s="69">
        <f t="shared" ref="Q169:Q234" si="90">O169/M169</f>
        <v>1.3328073338790525</v>
      </c>
      <c r="R169" s="76"/>
      <c r="S169" s="55"/>
      <c r="T169" s="56"/>
      <c r="U169" s="57"/>
      <c r="V169" s="57"/>
      <c r="W169" s="58"/>
    </row>
    <row r="170" spans="1:23" ht="28.5" x14ac:dyDescent="0.25">
      <c r="A170" s="19" t="s">
        <v>3</v>
      </c>
      <c r="B170" s="179"/>
      <c r="C170" s="178" t="s">
        <v>419</v>
      </c>
      <c r="D170" s="65" t="s">
        <v>420</v>
      </c>
      <c r="E170" s="65" t="s">
        <v>421</v>
      </c>
      <c r="F170" s="65" t="s">
        <v>422</v>
      </c>
      <c r="G170" s="67">
        <v>363499461</v>
      </c>
      <c r="H170" s="17">
        <v>36375040.530000001</v>
      </c>
      <c r="I170" s="56">
        <v>0</v>
      </c>
      <c r="J170" s="56">
        <v>0</v>
      </c>
      <c r="K170" s="56">
        <v>0</v>
      </c>
      <c r="L170" s="56">
        <v>0</v>
      </c>
      <c r="M170" s="56">
        <f>G170+H170-I170+K170-L170</f>
        <v>399874501.52999997</v>
      </c>
      <c r="N170" s="68">
        <f>O170-'[1]SEPTIEMBRE '!O170</f>
        <v>48980853.139999986</v>
      </c>
      <c r="O170" s="56">
        <f>496244632.47+48980853.14</f>
        <v>545225485.61000001</v>
      </c>
      <c r="P170" s="56">
        <f>M170-O170</f>
        <v>-145350984.08000004</v>
      </c>
      <c r="Q170" s="69">
        <f t="shared" si="90"/>
        <v>1.3634915042691096</v>
      </c>
      <c r="R170" s="76"/>
      <c r="S170" s="55"/>
      <c r="T170" s="56"/>
      <c r="U170" s="57"/>
      <c r="V170" s="57"/>
      <c r="W170" s="58"/>
    </row>
    <row r="171" spans="1:23" ht="14.25" x14ac:dyDescent="0.25">
      <c r="A171" s="19" t="s">
        <v>3</v>
      </c>
      <c r="B171" s="129"/>
      <c r="C171" s="178" t="s">
        <v>423</v>
      </c>
      <c r="D171" s="65" t="s">
        <v>424</v>
      </c>
      <c r="E171" s="65" t="s">
        <v>425</v>
      </c>
      <c r="F171" s="65" t="s">
        <v>426</v>
      </c>
      <c r="G171" s="67">
        <v>385000000</v>
      </c>
      <c r="H171" s="17">
        <v>0</v>
      </c>
      <c r="I171" s="56">
        <v>0</v>
      </c>
      <c r="J171" s="56">
        <v>0</v>
      </c>
      <c r="K171" s="56">
        <v>0</v>
      </c>
      <c r="L171" s="56">
        <v>0</v>
      </c>
      <c r="M171" s="56">
        <f>G171+H171-I171+K171-L171</f>
        <v>385000000</v>
      </c>
      <c r="N171" s="68">
        <f>O171-'[1]SEPTIEMBRE '!O171</f>
        <v>55176191.860000014</v>
      </c>
      <c r="O171" s="17">
        <v>486119318.04000002</v>
      </c>
      <c r="P171" s="56">
        <f>M171-O171</f>
        <v>-101119318.04000002</v>
      </c>
      <c r="Q171" s="69">
        <f t="shared" si="90"/>
        <v>1.2626475793246754</v>
      </c>
      <c r="R171" s="76"/>
      <c r="S171" s="55"/>
      <c r="T171" s="56"/>
      <c r="U171" s="57"/>
      <c r="V171" s="57"/>
      <c r="W171" s="58"/>
    </row>
    <row r="172" spans="1:23" ht="28.5" x14ac:dyDescent="0.25">
      <c r="A172" s="19" t="s">
        <v>3</v>
      </c>
      <c r="B172" s="129"/>
      <c r="C172" s="178" t="s">
        <v>427</v>
      </c>
      <c r="D172" s="65" t="s">
        <v>428</v>
      </c>
      <c r="E172" s="65" t="s">
        <v>429</v>
      </c>
      <c r="F172" s="65" t="s">
        <v>430</v>
      </c>
      <c r="G172" s="67">
        <v>30000000</v>
      </c>
      <c r="H172" s="17">
        <v>4240337.68</v>
      </c>
      <c r="I172" s="56">
        <v>0</v>
      </c>
      <c r="J172" s="56">
        <v>0</v>
      </c>
      <c r="K172" s="56">
        <v>0</v>
      </c>
      <c r="L172" s="56">
        <v>0</v>
      </c>
      <c r="M172" s="56">
        <f>G172+H172-I172+K172-L172</f>
        <v>34240337.68</v>
      </c>
      <c r="N172" s="68">
        <f>O172-'[1]SEPTIEMBRE '!O172</f>
        <v>3110325.0199999958</v>
      </c>
      <c r="O172" s="56">
        <v>43911088.359999999</v>
      </c>
      <c r="P172" s="56">
        <f>M172-O172</f>
        <v>-9670750.6799999997</v>
      </c>
      <c r="Q172" s="69">
        <f t="shared" si="90"/>
        <v>1.2824373629249792</v>
      </c>
      <c r="R172" s="76"/>
      <c r="S172" s="55"/>
      <c r="T172" s="56"/>
      <c r="U172" s="57"/>
      <c r="V172" s="57"/>
      <c r="W172" s="58"/>
    </row>
    <row r="173" spans="1:23" ht="28.5" x14ac:dyDescent="0.25">
      <c r="A173" s="19" t="s">
        <v>3</v>
      </c>
      <c r="B173" s="129"/>
      <c r="C173" s="178" t="s">
        <v>431</v>
      </c>
      <c r="D173" s="65" t="s">
        <v>432</v>
      </c>
      <c r="E173" s="65" t="s">
        <v>375</v>
      </c>
      <c r="F173" s="65" t="s">
        <v>376</v>
      </c>
      <c r="G173" s="67">
        <v>270000000</v>
      </c>
      <c r="H173" s="17">
        <v>124728751.13</v>
      </c>
      <c r="I173" s="56">
        <v>0</v>
      </c>
      <c r="J173" s="56">
        <v>0</v>
      </c>
      <c r="K173" s="56">
        <v>0</v>
      </c>
      <c r="L173" s="56">
        <v>0</v>
      </c>
      <c r="M173" s="56">
        <f>G173+H173-I173+K173-L173</f>
        <v>394728751.13</v>
      </c>
      <c r="N173" s="68">
        <f>O173-'[1]SEPTIEMBRE '!O173</f>
        <v>45924085.75999999</v>
      </c>
      <c r="O173" s="56">
        <v>540596878.75</v>
      </c>
      <c r="P173" s="56">
        <f>M173-O173</f>
        <v>-145868127.62</v>
      </c>
      <c r="Q173" s="69">
        <f t="shared" si="90"/>
        <v>1.3695401644861684</v>
      </c>
      <c r="R173" s="76"/>
      <c r="S173" s="55"/>
      <c r="T173" s="56"/>
      <c r="U173" s="57"/>
      <c r="V173" s="57"/>
      <c r="W173" s="58"/>
    </row>
    <row r="174" spans="1:23" ht="28.5" x14ac:dyDescent="0.25">
      <c r="A174" s="19"/>
      <c r="B174" s="129"/>
      <c r="C174" s="178" t="s">
        <v>433</v>
      </c>
      <c r="D174" s="65" t="s">
        <v>434</v>
      </c>
      <c r="E174" s="65" t="s">
        <v>375</v>
      </c>
      <c r="F174" s="65" t="s">
        <v>376</v>
      </c>
      <c r="G174" s="67">
        <v>0</v>
      </c>
      <c r="H174" s="17">
        <v>12477758</v>
      </c>
      <c r="I174" s="56"/>
      <c r="J174" s="56"/>
      <c r="K174" s="56"/>
      <c r="L174" s="56"/>
      <c r="M174" s="56">
        <f>G174+H174-I174+K174-L174</f>
        <v>12477758</v>
      </c>
      <c r="N174" s="68">
        <f>O174-'[1]SEPTIEMBRE '!O174</f>
        <v>2276130</v>
      </c>
      <c r="O174" s="56">
        <v>18597316</v>
      </c>
      <c r="P174" s="56">
        <f>M174-O174</f>
        <v>-6119558</v>
      </c>
      <c r="Q174" s="69">
        <f t="shared" si="90"/>
        <v>1.4904373045221746</v>
      </c>
      <c r="R174" s="76"/>
      <c r="S174" s="55"/>
      <c r="T174" s="56"/>
      <c r="U174" s="57"/>
      <c r="V174" s="57"/>
      <c r="W174" s="58"/>
    </row>
    <row r="175" spans="1:23" ht="15" x14ac:dyDescent="0.25">
      <c r="A175" s="19" t="s">
        <v>3</v>
      </c>
      <c r="B175" s="179"/>
      <c r="C175" s="177" t="s">
        <v>435</v>
      </c>
      <c r="D175" s="52" t="s">
        <v>436</v>
      </c>
      <c r="E175" s="52"/>
      <c r="F175" s="52"/>
      <c r="G175" s="53">
        <f>G177</f>
        <v>0</v>
      </c>
      <c r="H175" s="147">
        <f t="shared" ref="H175:P175" si="91">H177</f>
        <v>0</v>
      </c>
      <c r="I175" s="53">
        <f t="shared" si="91"/>
        <v>0</v>
      </c>
      <c r="J175" s="53">
        <f t="shared" si="91"/>
        <v>0</v>
      </c>
      <c r="K175" s="53">
        <f t="shared" si="91"/>
        <v>0</v>
      </c>
      <c r="L175" s="53">
        <f t="shared" si="91"/>
        <v>0</v>
      </c>
      <c r="M175" s="53">
        <f>M177</f>
        <v>0</v>
      </c>
      <c r="N175" s="53">
        <f t="shared" si="91"/>
        <v>0</v>
      </c>
      <c r="O175" s="53">
        <f t="shared" si="91"/>
        <v>0</v>
      </c>
      <c r="P175" s="53">
        <f t="shared" si="91"/>
        <v>0</v>
      </c>
      <c r="Q175" s="69">
        <v>0</v>
      </c>
      <c r="R175" s="76"/>
      <c r="S175" s="55"/>
      <c r="T175" s="56"/>
      <c r="U175" s="57"/>
      <c r="V175" s="57"/>
      <c r="W175" s="58"/>
    </row>
    <row r="176" spans="1:23" ht="15" x14ac:dyDescent="0.25">
      <c r="A176" s="19" t="s">
        <v>3</v>
      </c>
      <c r="B176" s="179"/>
      <c r="C176" s="177" t="s">
        <v>437</v>
      </c>
      <c r="D176" s="52" t="s">
        <v>438</v>
      </c>
      <c r="E176" s="52"/>
      <c r="F176" s="52"/>
      <c r="G176" s="67"/>
      <c r="H176" s="17"/>
      <c r="I176" s="56"/>
      <c r="J176" s="56"/>
      <c r="K176" s="56"/>
      <c r="L176" s="56"/>
      <c r="M176" s="56"/>
      <c r="N176" s="144"/>
      <c r="O176" s="56"/>
      <c r="P176" s="56"/>
      <c r="Q176" s="101"/>
      <c r="R176" s="76"/>
      <c r="S176" s="55"/>
      <c r="T176" s="56"/>
      <c r="U176" s="57"/>
      <c r="V176" s="57"/>
      <c r="W176" s="58"/>
    </row>
    <row r="177" spans="1:23" ht="28.5" x14ac:dyDescent="0.25">
      <c r="A177" s="19" t="s">
        <v>3</v>
      </c>
      <c r="B177" s="179" t="s">
        <v>439</v>
      </c>
      <c r="C177" s="178" t="s">
        <v>439</v>
      </c>
      <c r="D177" s="65" t="s">
        <v>440</v>
      </c>
      <c r="E177" s="65" t="s">
        <v>441</v>
      </c>
      <c r="F177" s="65" t="s">
        <v>442</v>
      </c>
      <c r="G177" s="67">
        <v>0</v>
      </c>
      <c r="H177" s="17">
        <v>0</v>
      </c>
      <c r="I177" s="56">
        <v>0</v>
      </c>
      <c r="J177" s="56">
        <v>0</v>
      </c>
      <c r="K177" s="56">
        <v>0</v>
      </c>
      <c r="L177" s="56">
        <v>0</v>
      </c>
      <c r="M177" s="56">
        <f>G177+H177-I177+K177-L177</f>
        <v>0</v>
      </c>
      <c r="N177" s="97">
        <f>+O177-[2]JUNIO!O174</f>
        <v>0</v>
      </c>
      <c r="O177" s="144">
        <v>0</v>
      </c>
      <c r="P177" s="56">
        <f>M177-O177</f>
        <v>0</v>
      </c>
      <c r="Q177" s="69">
        <v>0</v>
      </c>
      <c r="R177" s="76"/>
      <c r="S177" s="55"/>
      <c r="T177" s="56"/>
      <c r="U177" s="57"/>
      <c r="V177" s="57"/>
      <c r="W177" s="58"/>
    </row>
    <row r="178" spans="1:23" ht="15" x14ac:dyDescent="0.25">
      <c r="A178" s="19" t="s">
        <v>3</v>
      </c>
      <c r="B178" s="179"/>
      <c r="C178" s="180" t="s">
        <v>443</v>
      </c>
      <c r="D178" s="52" t="s">
        <v>444</v>
      </c>
      <c r="E178" s="52"/>
      <c r="F178" s="52"/>
      <c r="G178" s="53">
        <f>G179</f>
        <v>0</v>
      </c>
      <c r="H178" s="147">
        <f t="shared" ref="H178:P178" si="92">H179</f>
        <v>0</v>
      </c>
      <c r="I178" s="53">
        <f t="shared" si="92"/>
        <v>0</v>
      </c>
      <c r="J178" s="53">
        <f t="shared" si="92"/>
        <v>0</v>
      </c>
      <c r="K178" s="53">
        <f t="shared" si="92"/>
        <v>0</v>
      </c>
      <c r="L178" s="53">
        <f t="shared" si="92"/>
        <v>0</v>
      </c>
      <c r="M178" s="53">
        <f t="shared" si="92"/>
        <v>0</v>
      </c>
      <c r="N178" s="53">
        <f>N179</f>
        <v>0</v>
      </c>
      <c r="O178" s="53">
        <f t="shared" si="92"/>
        <v>0</v>
      </c>
      <c r="P178" s="53">
        <f t="shared" si="92"/>
        <v>0</v>
      </c>
      <c r="Q178" s="69">
        <v>0</v>
      </c>
      <c r="R178" s="76"/>
      <c r="S178" s="55"/>
      <c r="T178" s="56"/>
      <c r="U178" s="57"/>
      <c r="V178" s="57"/>
      <c r="W178" s="58"/>
    </row>
    <row r="179" spans="1:23" ht="15" x14ac:dyDescent="0.25">
      <c r="A179" s="19" t="s">
        <v>3</v>
      </c>
      <c r="B179" s="179"/>
      <c r="C179" s="177" t="s">
        <v>445</v>
      </c>
      <c r="D179" s="52" t="s">
        <v>446</v>
      </c>
      <c r="E179" s="52"/>
      <c r="F179" s="52"/>
      <c r="G179" s="53">
        <f>SUM(G180:G181)</f>
        <v>0</v>
      </c>
      <c r="H179" s="147">
        <f t="shared" ref="H179:P179" si="93">SUM(H180:H181)</f>
        <v>0</v>
      </c>
      <c r="I179" s="53">
        <f t="shared" si="93"/>
        <v>0</v>
      </c>
      <c r="J179" s="53">
        <f t="shared" si="93"/>
        <v>0</v>
      </c>
      <c r="K179" s="53">
        <f t="shared" si="93"/>
        <v>0</v>
      </c>
      <c r="L179" s="53">
        <f t="shared" si="93"/>
        <v>0</v>
      </c>
      <c r="M179" s="53">
        <f t="shared" si="93"/>
        <v>0</v>
      </c>
      <c r="N179" s="53">
        <f t="shared" si="93"/>
        <v>0</v>
      </c>
      <c r="O179" s="53">
        <f t="shared" si="93"/>
        <v>0</v>
      </c>
      <c r="P179" s="53">
        <f t="shared" si="93"/>
        <v>0</v>
      </c>
      <c r="Q179" s="69">
        <v>0</v>
      </c>
      <c r="R179" s="76"/>
      <c r="S179" s="55"/>
      <c r="T179" s="56"/>
      <c r="U179" s="57"/>
      <c r="V179" s="57"/>
      <c r="W179" s="58"/>
    </row>
    <row r="180" spans="1:23" ht="15" x14ac:dyDescent="0.25">
      <c r="A180" s="19"/>
      <c r="B180" s="179"/>
      <c r="C180" s="178" t="s">
        <v>447</v>
      </c>
      <c r="D180" s="65" t="s">
        <v>448</v>
      </c>
      <c r="E180" s="52"/>
      <c r="F180" s="52"/>
      <c r="G180" s="67">
        <v>0</v>
      </c>
      <c r="H180" s="17">
        <v>0</v>
      </c>
      <c r="I180" s="56">
        <v>0</v>
      </c>
      <c r="J180" s="56">
        <v>0</v>
      </c>
      <c r="K180" s="56">
        <v>0</v>
      </c>
      <c r="L180" s="56">
        <v>0</v>
      </c>
      <c r="M180" s="56">
        <v>0</v>
      </c>
      <c r="N180" s="144">
        <v>0</v>
      </c>
      <c r="O180" s="144">
        <v>0</v>
      </c>
      <c r="P180" s="144">
        <f>M180-O180</f>
        <v>0</v>
      </c>
      <c r="Q180" s="69">
        <v>0</v>
      </c>
      <c r="R180" s="76"/>
      <c r="S180" s="55"/>
      <c r="T180" s="56"/>
      <c r="U180" s="57"/>
      <c r="V180" s="57"/>
      <c r="W180" s="58"/>
    </row>
    <row r="181" spans="1:23" ht="14.25" x14ac:dyDescent="0.25">
      <c r="A181" s="19" t="s">
        <v>3</v>
      </c>
      <c r="B181" s="129"/>
      <c r="C181" s="178" t="s">
        <v>449</v>
      </c>
      <c r="D181" s="65" t="s">
        <v>450</v>
      </c>
      <c r="E181" s="65"/>
      <c r="F181" s="65"/>
      <c r="G181" s="67"/>
      <c r="H181" s="17">
        <v>0</v>
      </c>
      <c r="I181" s="56">
        <v>0</v>
      </c>
      <c r="J181" s="56">
        <v>0</v>
      </c>
      <c r="K181" s="56">
        <v>0</v>
      </c>
      <c r="L181" s="56">
        <v>0</v>
      </c>
      <c r="M181" s="56">
        <f>G181+H181-I181+K181-L181</f>
        <v>0</v>
      </c>
      <c r="N181" s="144">
        <v>0</v>
      </c>
      <c r="O181" s="144">
        <v>0</v>
      </c>
      <c r="P181" s="56">
        <f>M181-O181</f>
        <v>0</v>
      </c>
      <c r="Q181" s="69">
        <v>0</v>
      </c>
      <c r="R181" s="76"/>
      <c r="S181" s="55"/>
      <c r="T181" s="56"/>
      <c r="U181" s="57"/>
      <c r="V181" s="57"/>
      <c r="W181" s="58"/>
    </row>
    <row r="182" spans="1:23" ht="15" x14ac:dyDescent="0.25">
      <c r="A182" s="19" t="s">
        <v>3</v>
      </c>
      <c r="B182" s="129"/>
      <c r="C182" s="177" t="s">
        <v>451</v>
      </c>
      <c r="D182" s="52" t="s">
        <v>452</v>
      </c>
      <c r="E182" s="52"/>
      <c r="F182" s="52"/>
      <c r="G182" s="53">
        <f>G184+G183</f>
        <v>30975716844</v>
      </c>
      <c r="H182" s="147">
        <f>H184+H183</f>
        <v>257908348908.94992</v>
      </c>
      <c r="I182" s="53">
        <f t="shared" ref="I182:P182" si="94">I184+I183</f>
        <v>0</v>
      </c>
      <c r="J182" s="53">
        <f t="shared" si="94"/>
        <v>0</v>
      </c>
      <c r="K182" s="53">
        <f t="shared" si="94"/>
        <v>0</v>
      </c>
      <c r="L182" s="53">
        <f t="shared" si="94"/>
        <v>0</v>
      </c>
      <c r="M182" s="53">
        <f t="shared" si="94"/>
        <v>288884065752.94995</v>
      </c>
      <c r="N182" s="53">
        <f t="shared" si="94"/>
        <v>0</v>
      </c>
      <c r="O182" s="53">
        <f>O184+O183</f>
        <v>288878526404.09998</v>
      </c>
      <c r="P182" s="53">
        <f t="shared" si="94"/>
        <v>5539348.8500001431</v>
      </c>
      <c r="Q182" s="44">
        <f t="shared" si="90"/>
        <v>0.99998082501076846</v>
      </c>
      <c r="R182" s="76"/>
      <c r="S182" s="55"/>
      <c r="T182" s="56"/>
      <c r="U182" s="57"/>
      <c r="V182" s="57"/>
      <c r="W182" s="58"/>
    </row>
    <row r="183" spans="1:23" ht="30" x14ac:dyDescent="0.25">
      <c r="A183" s="19"/>
      <c r="B183" s="129"/>
      <c r="C183" s="177" t="s">
        <v>453</v>
      </c>
      <c r="D183" s="52" t="s">
        <v>454</v>
      </c>
      <c r="E183" s="52" t="s">
        <v>455</v>
      </c>
      <c r="F183" s="52" t="s">
        <v>456</v>
      </c>
      <c r="G183" s="67">
        <v>0</v>
      </c>
      <c r="H183" s="181"/>
      <c r="I183" s="67">
        <v>0</v>
      </c>
      <c r="J183" s="67">
        <v>0</v>
      </c>
      <c r="K183" s="67">
        <v>0</v>
      </c>
      <c r="L183" s="67">
        <v>0</v>
      </c>
      <c r="M183" s="67">
        <f>G183+H183-I183+K183-L183</f>
        <v>0</v>
      </c>
      <c r="N183" s="67">
        <f>+O183-[2]JUNIO!O180</f>
        <v>0</v>
      </c>
      <c r="O183" s="67">
        <v>0</v>
      </c>
      <c r="P183" s="56">
        <f>M183-O183</f>
        <v>0</v>
      </c>
      <c r="Q183" s="69">
        <v>1</v>
      </c>
      <c r="R183" s="76"/>
      <c r="S183" s="55"/>
      <c r="T183" s="56"/>
      <c r="U183" s="57"/>
      <c r="V183" s="57"/>
      <c r="W183" s="58"/>
    </row>
    <row r="184" spans="1:23" ht="15" x14ac:dyDescent="0.25">
      <c r="A184" s="19" t="s">
        <v>3</v>
      </c>
      <c r="B184" s="129" t="s">
        <v>457</v>
      </c>
      <c r="C184" s="177" t="s">
        <v>457</v>
      </c>
      <c r="D184" s="52" t="s">
        <v>458</v>
      </c>
      <c r="E184" s="52"/>
      <c r="F184" s="52"/>
      <c r="G184" s="61">
        <f t="shared" ref="G184:P184" si="95">SUM(G185:G232)</f>
        <v>30975716844</v>
      </c>
      <c r="H184" s="154">
        <f t="shared" si="95"/>
        <v>257908348908.94992</v>
      </c>
      <c r="I184" s="61">
        <f t="shared" si="95"/>
        <v>0</v>
      </c>
      <c r="J184" s="61">
        <f t="shared" si="95"/>
        <v>0</v>
      </c>
      <c r="K184" s="61">
        <f t="shared" si="95"/>
        <v>0</v>
      </c>
      <c r="L184" s="61">
        <f t="shared" si="95"/>
        <v>0</v>
      </c>
      <c r="M184" s="61">
        <f t="shared" si="95"/>
        <v>288884065752.94995</v>
      </c>
      <c r="N184" s="61">
        <f t="shared" si="95"/>
        <v>0</v>
      </c>
      <c r="O184" s="61">
        <f t="shared" si="95"/>
        <v>288878526404.09998</v>
      </c>
      <c r="P184" s="61">
        <f t="shared" si="95"/>
        <v>5539348.8500001431</v>
      </c>
      <c r="Q184" s="44">
        <f t="shared" si="90"/>
        <v>0.99998082501076846</v>
      </c>
      <c r="R184" s="76"/>
      <c r="S184" s="55"/>
      <c r="T184" s="56"/>
      <c r="U184" s="57"/>
      <c r="V184" s="57"/>
      <c r="W184" s="58"/>
    </row>
    <row r="185" spans="1:23" ht="28.5" x14ac:dyDescent="0.25">
      <c r="A185" s="19" t="s">
        <v>3</v>
      </c>
      <c r="B185" s="129"/>
      <c r="C185" s="178" t="s">
        <v>459</v>
      </c>
      <c r="D185" s="65" t="s">
        <v>460</v>
      </c>
      <c r="E185" s="65" t="s">
        <v>461</v>
      </c>
      <c r="F185" s="65" t="s">
        <v>462</v>
      </c>
      <c r="G185" s="56">
        <v>18970219941</v>
      </c>
      <c r="H185" s="17">
        <f>1434440935.92+392271283</f>
        <v>1826712218.9200001</v>
      </c>
      <c r="I185" s="56">
        <v>0</v>
      </c>
      <c r="J185" s="56">
        <v>0</v>
      </c>
      <c r="K185" s="56">
        <v>0</v>
      </c>
      <c r="L185" s="56">
        <v>0</v>
      </c>
      <c r="M185" s="56">
        <f>G185+H185-I185+K185-L185</f>
        <v>20796932159.919998</v>
      </c>
      <c r="N185" s="144"/>
      <c r="O185" s="151">
        <v>20796932159.919998</v>
      </c>
      <c r="P185" s="56">
        <f t="shared" ref="P185:P229" si="96">M185-O185</f>
        <v>0</v>
      </c>
      <c r="Q185" s="69">
        <f t="shared" si="90"/>
        <v>1</v>
      </c>
      <c r="R185" s="76"/>
      <c r="S185" s="55"/>
      <c r="T185" s="56"/>
      <c r="U185" s="57"/>
      <c r="V185" s="57"/>
      <c r="W185" s="58"/>
    </row>
    <row r="186" spans="1:23" ht="28.5" x14ac:dyDescent="0.25">
      <c r="A186" s="19" t="s">
        <v>3</v>
      </c>
      <c r="B186" s="179"/>
      <c r="C186" s="178" t="s">
        <v>463</v>
      </c>
      <c r="D186" s="65" t="s">
        <v>464</v>
      </c>
      <c r="E186" s="65" t="s">
        <v>461</v>
      </c>
      <c r="F186" s="65" t="s">
        <v>462</v>
      </c>
      <c r="G186" s="56">
        <v>1070103755</v>
      </c>
      <c r="H186" s="17">
        <v>47243834.43</v>
      </c>
      <c r="I186" s="56">
        <v>0</v>
      </c>
      <c r="J186" s="56">
        <v>0</v>
      </c>
      <c r="K186" s="56">
        <v>0</v>
      </c>
      <c r="L186" s="56">
        <v>0</v>
      </c>
      <c r="M186" s="56">
        <f t="shared" ref="M186:M232" si="97">G186+H186-I186+K186-L186</f>
        <v>1117347589.4300001</v>
      </c>
      <c r="N186" s="144">
        <f>O186-[1]AGOSTO!O185</f>
        <v>0</v>
      </c>
      <c r="O186" s="151">
        <v>1111808240.5799999</v>
      </c>
      <c r="P186" s="56">
        <f t="shared" si="96"/>
        <v>5539348.8500001431</v>
      </c>
      <c r="Q186" s="69">
        <f t="shared" si="90"/>
        <v>0.99504241213530875</v>
      </c>
      <c r="R186" s="76"/>
      <c r="S186" s="55"/>
      <c r="T186" s="56"/>
      <c r="U186" s="57"/>
      <c r="V186" s="57"/>
      <c r="W186" s="58"/>
    </row>
    <row r="187" spans="1:23" ht="28.5" x14ac:dyDescent="0.25">
      <c r="A187" s="19"/>
      <c r="B187" s="179"/>
      <c r="C187" s="178" t="s">
        <v>465</v>
      </c>
      <c r="D187" s="65" t="s">
        <v>466</v>
      </c>
      <c r="E187" s="65"/>
      <c r="F187" s="65" t="s">
        <v>467</v>
      </c>
      <c r="G187" s="56">
        <v>0</v>
      </c>
      <c r="H187" s="17">
        <v>3438527773.8800001</v>
      </c>
      <c r="I187" s="56">
        <v>0</v>
      </c>
      <c r="J187" s="56">
        <v>0</v>
      </c>
      <c r="K187" s="56">
        <v>0</v>
      </c>
      <c r="L187" s="56">
        <v>0</v>
      </c>
      <c r="M187" s="56">
        <f t="shared" si="97"/>
        <v>3438527773.8800001</v>
      </c>
      <c r="N187" s="144">
        <f>O187-[1]AGOSTO!O186</f>
        <v>0</v>
      </c>
      <c r="O187" s="151">
        <v>3438527773.8800001</v>
      </c>
      <c r="P187" s="56">
        <f t="shared" si="96"/>
        <v>0</v>
      </c>
      <c r="Q187" s="69">
        <f t="shared" si="90"/>
        <v>1</v>
      </c>
      <c r="R187" s="76"/>
      <c r="S187" s="55"/>
      <c r="T187" s="56"/>
      <c r="U187" s="57"/>
      <c r="V187" s="57"/>
      <c r="W187" s="58"/>
    </row>
    <row r="188" spans="1:23" ht="14.25" x14ac:dyDescent="0.25">
      <c r="A188" s="19"/>
      <c r="B188" s="179"/>
      <c r="C188" s="178" t="s">
        <v>468</v>
      </c>
      <c r="D188" s="65" t="s">
        <v>469</v>
      </c>
      <c r="E188" s="65"/>
      <c r="F188" s="65" t="s">
        <v>470</v>
      </c>
      <c r="G188" s="56"/>
      <c r="H188" s="17">
        <f>1456220386.76+381016817.41</f>
        <v>1837237204.1700001</v>
      </c>
      <c r="I188" s="56"/>
      <c r="J188" s="56"/>
      <c r="K188" s="56"/>
      <c r="L188" s="56"/>
      <c r="M188" s="56">
        <f t="shared" si="97"/>
        <v>1837237204.1700001</v>
      </c>
      <c r="N188" s="144"/>
      <c r="O188" s="151">
        <v>1837237204.1700001</v>
      </c>
      <c r="P188" s="56">
        <f t="shared" si="96"/>
        <v>0</v>
      </c>
      <c r="Q188" s="69">
        <f t="shared" si="90"/>
        <v>1</v>
      </c>
      <c r="R188" s="76"/>
      <c r="S188" s="55"/>
      <c r="T188" s="56"/>
      <c r="U188" s="57"/>
      <c r="V188" s="57"/>
      <c r="W188" s="58"/>
    </row>
    <row r="189" spans="1:23" ht="28.5" x14ac:dyDescent="0.25">
      <c r="A189" s="19"/>
      <c r="B189" s="179"/>
      <c r="C189" s="178" t="s">
        <v>471</v>
      </c>
      <c r="D189" s="65" t="s">
        <v>472</v>
      </c>
      <c r="E189" s="65"/>
      <c r="F189" s="65" t="s">
        <v>456</v>
      </c>
      <c r="G189" s="56"/>
      <c r="H189" s="17">
        <f>1154490734.86+76893110</f>
        <v>1231383844.8599999</v>
      </c>
      <c r="I189" s="56"/>
      <c r="J189" s="56"/>
      <c r="K189" s="56"/>
      <c r="L189" s="56"/>
      <c r="M189" s="56">
        <f t="shared" si="97"/>
        <v>1231383844.8599999</v>
      </c>
      <c r="N189" s="144"/>
      <c r="O189" s="151">
        <v>1231383844.8599999</v>
      </c>
      <c r="P189" s="56">
        <f t="shared" si="96"/>
        <v>0</v>
      </c>
      <c r="Q189" s="69">
        <f t="shared" si="90"/>
        <v>1</v>
      </c>
      <c r="R189" s="76"/>
      <c r="S189" s="55"/>
      <c r="T189" s="56"/>
      <c r="U189" s="57"/>
      <c r="V189" s="57"/>
      <c r="W189" s="58"/>
    </row>
    <row r="190" spans="1:23" ht="28.5" x14ac:dyDescent="0.25">
      <c r="A190" s="19"/>
      <c r="B190" s="179"/>
      <c r="C190" s="178" t="s">
        <v>473</v>
      </c>
      <c r="D190" s="65" t="s">
        <v>474</v>
      </c>
      <c r="E190" s="65"/>
      <c r="F190" s="65" t="s">
        <v>475</v>
      </c>
      <c r="G190" s="56">
        <v>0</v>
      </c>
      <c r="H190" s="17">
        <v>1722902853.97</v>
      </c>
      <c r="I190" s="56">
        <v>0</v>
      </c>
      <c r="J190" s="56">
        <v>0</v>
      </c>
      <c r="K190" s="56">
        <v>0</v>
      </c>
      <c r="L190" s="56">
        <v>0</v>
      </c>
      <c r="M190" s="56">
        <f t="shared" si="97"/>
        <v>1722902853.97</v>
      </c>
      <c r="N190" s="144">
        <f>O190-[1]AGOSTO!O189</f>
        <v>0</v>
      </c>
      <c r="O190" s="151">
        <v>1722902853.97</v>
      </c>
      <c r="P190" s="56">
        <f t="shared" si="96"/>
        <v>0</v>
      </c>
      <c r="Q190" s="69">
        <f t="shared" si="90"/>
        <v>1</v>
      </c>
      <c r="R190" s="76"/>
      <c r="S190" s="55"/>
      <c r="T190" s="56"/>
      <c r="U190" s="57"/>
      <c r="V190" s="57"/>
      <c r="W190" s="58"/>
    </row>
    <row r="191" spans="1:23" ht="14.25" x14ac:dyDescent="0.25">
      <c r="A191" s="19"/>
      <c r="B191" s="179"/>
      <c r="C191" s="178" t="s">
        <v>476</v>
      </c>
      <c r="D191" s="65" t="s">
        <v>477</v>
      </c>
      <c r="E191" s="65"/>
      <c r="F191" s="65" t="s">
        <v>478</v>
      </c>
      <c r="G191" s="56">
        <v>0</v>
      </c>
      <c r="H191" s="56">
        <v>950779343</v>
      </c>
      <c r="I191" s="56">
        <v>0</v>
      </c>
      <c r="J191" s="56">
        <v>0</v>
      </c>
      <c r="K191" s="56">
        <v>0</v>
      </c>
      <c r="L191" s="56">
        <v>0</v>
      </c>
      <c r="M191" s="56">
        <f t="shared" si="97"/>
        <v>950779343</v>
      </c>
      <c r="N191" s="144">
        <f>O191-[1]AGOSTO!O190</f>
        <v>0</v>
      </c>
      <c r="O191" s="151">
        <v>950779343</v>
      </c>
      <c r="P191" s="56">
        <f t="shared" si="96"/>
        <v>0</v>
      </c>
      <c r="Q191" s="69">
        <f t="shared" si="90"/>
        <v>1</v>
      </c>
      <c r="R191" s="76"/>
      <c r="S191" s="55"/>
      <c r="T191" s="56"/>
      <c r="U191" s="57"/>
      <c r="V191" s="57"/>
      <c r="W191" s="58"/>
    </row>
    <row r="192" spans="1:23" ht="14.25" x14ac:dyDescent="0.25">
      <c r="A192" s="19"/>
      <c r="B192" s="179"/>
      <c r="C192" s="178" t="s">
        <v>479</v>
      </c>
      <c r="D192" s="65" t="s">
        <v>480</v>
      </c>
      <c r="E192" s="65"/>
      <c r="F192" s="65" t="s">
        <v>481</v>
      </c>
      <c r="G192" s="56">
        <v>0</v>
      </c>
      <c r="H192" s="56">
        <v>439632568.81</v>
      </c>
      <c r="I192" s="56">
        <v>0</v>
      </c>
      <c r="J192" s="56">
        <v>0</v>
      </c>
      <c r="K192" s="56">
        <v>0</v>
      </c>
      <c r="L192" s="56">
        <v>0</v>
      </c>
      <c r="M192" s="56">
        <f t="shared" si="97"/>
        <v>439632568.81</v>
      </c>
      <c r="N192" s="144">
        <f>O192-[1]AGOSTO!O191</f>
        <v>0</v>
      </c>
      <c r="O192" s="151">
        <v>439632568.81</v>
      </c>
      <c r="P192" s="56">
        <f t="shared" si="96"/>
        <v>0</v>
      </c>
      <c r="Q192" s="69">
        <f t="shared" si="90"/>
        <v>1</v>
      </c>
      <c r="R192" s="76"/>
      <c r="S192" s="55"/>
      <c r="T192" s="56"/>
      <c r="U192" s="57"/>
      <c r="V192" s="57"/>
      <c r="W192" s="58"/>
    </row>
    <row r="193" spans="1:23" ht="14.25" x14ac:dyDescent="0.25">
      <c r="A193" s="19"/>
      <c r="B193" s="179"/>
      <c r="C193" s="178" t="s">
        <v>482</v>
      </c>
      <c r="D193" s="65" t="s">
        <v>483</v>
      </c>
      <c r="E193" s="65"/>
      <c r="F193" s="65" t="s">
        <v>484</v>
      </c>
      <c r="G193" s="56">
        <v>0</v>
      </c>
      <c r="H193" s="56">
        <v>60183658.539999999</v>
      </c>
      <c r="I193" s="56">
        <v>0</v>
      </c>
      <c r="J193" s="56">
        <v>0</v>
      </c>
      <c r="K193" s="56">
        <v>0</v>
      </c>
      <c r="L193" s="56">
        <v>0</v>
      </c>
      <c r="M193" s="56">
        <f t="shared" si="97"/>
        <v>60183658.539999999</v>
      </c>
      <c r="N193" s="144">
        <f>O193-[1]AGOSTO!O192</f>
        <v>0</v>
      </c>
      <c r="O193" s="151">
        <v>60183658.539999999</v>
      </c>
      <c r="P193" s="56">
        <f t="shared" si="96"/>
        <v>0</v>
      </c>
      <c r="Q193" s="69">
        <f t="shared" si="90"/>
        <v>1</v>
      </c>
      <c r="R193" s="76"/>
      <c r="S193" s="55"/>
      <c r="T193" s="56"/>
      <c r="U193" s="57"/>
      <c r="V193" s="57"/>
      <c r="W193" s="58"/>
    </row>
    <row r="194" spans="1:23" ht="14.25" x14ac:dyDescent="0.25">
      <c r="A194" s="19"/>
      <c r="B194" s="179"/>
      <c r="C194" s="178" t="s">
        <v>485</v>
      </c>
      <c r="D194" s="65" t="s">
        <v>486</v>
      </c>
      <c r="E194" s="65"/>
      <c r="F194" s="65" t="s">
        <v>487</v>
      </c>
      <c r="G194" s="56"/>
      <c r="H194" s="56">
        <v>266733201.66</v>
      </c>
      <c r="I194" s="56"/>
      <c r="J194" s="56"/>
      <c r="K194" s="56"/>
      <c r="L194" s="56"/>
      <c r="M194" s="56">
        <f t="shared" si="97"/>
        <v>266733201.66</v>
      </c>
      <c r="N194" s="144">
        <f>O194-[1]AGOSTO!O193</f>
        <v>0</v>
      </c>
      <c r="O194" s="151">
        <v>266733201.66</v>
      </c>
      <c r="P194" s="56">
        <f t="shared" si="96"/>
        <v>0</v>
      </c>
      <c r="Q194" s="69">
        <f t="shared" si="90"/>
        <v>1</v>
      </c>
      <c r="R194" s="76"/>
      <c r="S194" s="55"/>
      <c r="T194" s="56"/>
      <c r="U194" s="57"/>
      <c r="V194" s="57"/>
      <c r="W194" s="58"/>
    </row>
    <row r="195" spans="1:23" ht="28.5" x14ac:dyDescent="0.25">
      <c r="A195" s="19"/>
      <c r="B195" s="179"/>
      <c r="C195" s="178" t="s">
        <v>488</v>
      </c>
      <c r="D195" s="65" t="s">
        <v>489</v>
      </c>
      <c r="E195" s="65"/>
      <c r="F195" s="65" t="s">
        <v>490</v>
      </c>
      <c r="G195" s="56"/>
      <c r="H195" s="56">
        <v>4290628564.1900001</v>
      </c>
      <c r="I195" s="56"/>
      <c r="J195" s="56"/>
      <c r="K195" s="56"/>
      <c r="L195" s="56"/>
      <c r="M195" s="56">
        <f t="shared" si="97"/>
        <v>4290628564.1900001</v>
      </c>
      <c r="N195" s="144">
        <f>O195-[1]AGOSTO!O194</f>
        <v>0</v>
      </c>
      <c r="O195" s="151">
        <v>4290628564.1900001</v>
      </c>
      <c r="P195" s="56">
        <f t="shared" si="96"/>
        <v>0</v>
      </c>
      <c r="Q195" s="69">
        <f t="shared" si="90"/>
        <v>1</v>
      </c>
      <c r="R195" s="76"/>
      <c r="S195" s="55"/>
      <c r="T195" s="56"/>
      <c r="U195" s="57"/>
      <c r="V195" s="57"/>
      <c r="W195" s="58"/>
    </row>
    <row r="196" spans="1:23" ht="14.25" x14ac:dyDescent="0.25">
      <c r="A196" s="19"/>
      <c r="B196" s="179"/>
      <c r="C196" s="178" t="s">
        <v>491</v>
      </c>
      <c r="D196" s="65" t="s">
        <v>492</v>
      </c>
      <c r="E196" s="65"/>
      <c r="F196" s="65" t="s">
        <v>493</v>
      </c>
      <c r="G196" s="56"/>
      <c r="H196" s="56">
        <v>1119998360.9000001</v>
      </c>
      <c r="I196" s="56"/>
      <c r="J196" s="56"/>
      <c r="K196" s="56"/>
      <c r="L196" s="56"/>
      <c r="M196" s="56">
        <f t="shared" si="97"/>
        <v>1119998360.9000001</v>
      </c>
      <c r="N196" s="144">
        <f>O196-[1]AGOSTO!O195</f>
        <v>0</v>
      </c>
      <c r="O196" s="151">
        <v>1119998360.9000001</v>
      </c>
      <c r="P196" s="56">
        <f t="shared" si="96"/>
        <v>0</v>
      </c>
      <c r="Q196" s="69">
        <f t="shared" si="90"/>
        <v>1</v>
      </c>
      <c r="R196" s="76"/>
      <c r="S196" s="55"/>
      <c r="T196" s="56"/>
      <c r="U196" s="57"/>
      <c r="V196" s="57"/>
      <c r="W196" s="58"/>
    </row>
    <row r="197" spans="1:23" ht="14.25" x14ac:dyDescent="0.25">
      <c r="A197" s="19"/>
      <c r="B197" s="179"/>
      <c r="C197" s="178" t="s">
        <v>494</v>
      </c>
      <c r="D197" s="65" t="s">
        <v>495</v>
      </c>
      <c r="E197" s="65"/>
      <c r="F197" s="65" t="s">
        <v>456</v>
      </c>
      <c r="G197" s="56"/>
      <c r="H197" s="56">
        <f>127368294174+3982598649.97</f>
        <v>131350892823.97</v>
      </c>
      <c r="I197" s="56"/>
      <c r="J197" s="56"/>
      <c r="K197" s="56"/>
      <c r="L197" s="56"/>
      <c r="M197" s="56">
        <f t="shared" si="97"/>
        <v>131350892823.97</v>
      </c>
      <c r="N197" s="144">
        <f>O197-[1]AGOSTO!O196</f>
        <v>0</v>
      </c>
      <c r="O197" s="56">
        <v>131350892823.97</v>
      </c>
      <c r="P197" s="56">
        <f t="shared" si="96"/>
        <v>0</v>
      </c>
      <c r="Q197" s="69">
        <f t="shared" si="90"/>
        <v>1</v>
      </c>
      <c r="R197" s="76"/>
      <c r="S197" s="55"/>
      <c r="T197" s="56"/>
      <c r="U197" s="57"/>
      <c r="V197" s="57"/>
      <c r="W197" s="58"/>
    </row>
    <row r="198" spans="1:23" ht="14.25" x14ac:dyDescent="0.25">
      <c r="A198" s="19"/>
      <c r="B198" s="179"/>
      <c r="C198" s="178" t="s">
        <v>496</v>
      </c>
      <c r="D198" s="65" t="s">
        <v>497</v>
      </c>
      <c r="E198" s="65"/>
      <c r="F198" s="65" t="s">
        <v>498</v>
      </c>
      <c r="G198" s="56"/>
      <c r="H198" s="56">
        <v>2996549145.5700002</v>
      </c>
      <c r="I198" s="56"/>
      <c r="J198" s="56"/>
      <c r="K198" s="56"/>
      <c r="L198" s="56"/>
      <c r="M198" s="56">
        <f t="shared" si="97"/>
        <v>2996549145.5700002</v>
      </c>
      <c r="N198" s="144">
        <f>O198-[1]AGOSTO!O197</f>
        <v>0</v>
      </c>
      <c r="O198" s="151">
        <v>2996549145.5700002</v>
      </c>
      <c r="P198" s="56">
        <f t="shared" si="96"/>
        <v>0</v>
      </c>
      <c r="Q198" s="69">
        <f t="shared" si="90"/>
        <v>1</v>
      </c>
      <c r="R198" s="76"/>
      <c r="S198" s="55"/>
      <c r="T198" s="56"/>
      <c r="U198" s="57"/>
      <c r="V198" s="57"/>
      <c r="W198" s="58"/>
    </row>
    <row r="199" spans="1:23" ht="28.5" x14ac:dyDescent="0.25">
      <c r="A199" s="19"/>
      <c r="B199" s="179"/>
      <c r="C199" s="178" t="s">
        <v>499</v>
      </c>
      <c r="D199" s="65" t="s">
        <v>500</v>
      </c>
      <c r="E199" s="65"/>
      <c r="F199" s="65" t="s">
        <v>498</v>
      </c>
      <c r="G199" s="56"/>
      <c r="H199" s="56">
        <v>3309845638.5799999</v>
      </c>
      <c r="I199" s="56"/>
      <c r="J199" s="56"/>
      <c r="K199" s="56"/>
      <c r="L199" s="56"/>
      <c r="M199" s="56">
        <f t="shared" si="97"/>
        <v>3309845638.5799999</v>
      </c>
      <c r="N199" s="144">
        <f>+O199-[2]JUNIO!O196</f>
        <v>0</v>
      </c>
      <c r="O199" s="151">
        <v>3309845638.5799999</v>
      </c>
      <c r="P199" s="56">
        <f t="shared" si="96"/>
        <v>0</v>
      </c>
      <c r="Q199" s="69">
        <f t="shared" si="90"/>
        <v>1</v>
      </c>
      <c r="R199" s="76"/>
      <c r="S199" s="55"/>
      <c r="T199" s="56"/>
      <c r="U199" s="57"/>
      <c r="V199" s="57"/>
      <c r="W199" s="58"/>
    </row>
    <row r="200" spans="1:23" ht="14.25" x14ac:dyDescent="0.25">
      <c r="A200" s="19"/>
      <c r="B200" s="179"/>
      <c r="C200" s="178" t="s">
        <v>501</v>
      </c>
      <c r="D200" s="65" t="s">
        <v>502</v>
      </c>
      <c r="E200" s="65"/>
      <c r="F200" s="65" t="s">
        <v>503</v>
      </c>
      <c r="G200" s="56"/>
      <c r="H200" s="56">
        <v>42439502629.209999</v>
      </c>
      <c r="I200" s="56"/>
      <c r="J200" s="56"/>
      <c r="K200" s="56"/>
      <c r="L200" s="56"/>
      <c r="M200" s="56">
        <f t="shared" si="97"/>
        <v>42439502629.209999</v>
      </c>
      <c r="N200" s="144">
        <f>+O200-[2]JUNIO!O197</f>
        <v>0</v>
      </c>
      <c r="O200" s="151">
        <v>42439502629.209999</v>
      </c>
      <c r="P200" s="56">
        <f t="shared" si="96"/>
        <v>0</v>
      </c>
      <c r="Q200" s="69">
        <f t="shared" si="90"/>
        <v>1</v>
      </c>
      <c r="R200" s="76"/>
      <c r="S200" s="55"/>
      <c r="T200" s="56"/>
      <c r="U200" s="57"/>
      <c r="V200" s="57"/>
      <c r="W200" s="58"/>
    </row>
    <row r="201" spans="1:23" ht="14.25" x14ac:dyDescent="0.25">
      <c r="A201" s="19"/>
      <c r="B201" s="179"/>
      <c r="C201" s="178" t="s">
        <v>504</v>
      </c>
      <c r="D201" s="65" t="s">
        <v>505</v>
      </c>
      <c r="E201" s="65"/>
      <c r="F201" s="65" t="s">
        <v>467</v>
      </c>
      <c r="G201" s="56"/>
      <c r="H201" s="56">
        <v>19775237.780000001</v>
      </c>
      <c r="I201" s="56"/>
      <c r="J201" s="56"/>
      <c r="K201" s="56"/>
      <c r="L201" s="56"/>
      <c r="M201" s="56">
        <f t="shared" si="97"/>
        <v>19775237.780000001</v>
      </c>
      <c r="N201" s="144">
        <f>+O201-[2]JUNIO!O198</f>
        <v>0</v>
      </c>
      <c r="O201" s="151">
        <v>19775237.780000001</v>
      </c>
      <c r="P201" s="56">
        <f t="shared" si="96"/>
        <v>0</v>
      </c>
      <c r="Q201" s="69">
        <f t="shared" si="90"/>
        <v>1</v>
      </c>
      <c r="R201" s="76"/>
      <c r="S201" s="55"/>
      <c r="T201" s="56"/>
      <c r="U201" s="57"/>
      <c r="V201" s="57"/>
      <c r="W201" s="58"/>
    </row>
    <row r="202" spans="1:23" ht="28.5" x14ac:dyDescent="0.25">
      <c r="A202" s="19"/>
      <c r="B202" s="179"/>
      <c r="C202" s="178" t="s">
        <v>506</v>
      </c>
      <c r="D202" s="65" t="s">
        <v>507</v>
      </c>
      <c r="E202" s="65"/>
      <c r="F202" s="65" t="s">
        <v>467</v>
      </c>
      <c r="G202" s="56"/>
      <c r="H202" s="56">
        <v>255299211.25999999</v>
      </c>
      <c r="I202" s="56"/>
      <c r="J202" s="56"/>
      <c r="K202" s="56"/>
      <c r="L202" s="56"/>
      <c r="M202" s="56">
        <f t="shared" si="97"/>
        <v>255299211.25999999</v>
      </c>
      <c r="N202" s="144">
        <f>+O202-[2]JUNIO!O199</f>
        <v>0</v>
      </c>
      <c r="O202" s="151">
        <v>255299211.25999999</v>
      </c>
      <c r="P202" s="56">
        <f t="shared" si="96"/>
        <v>0</v>
      </c>
      <c r="Q202" s="69">
        <f t="shared" si="90"/>
        <v>1</v>
      </c>
      <c r="R202" s="76"/>
      <c r="S202" s="55"/>
      <c r="T202" s="56"/>
      <c r="U202" s="57"/>
      <c r="V202" s="57"/>
      <c r="W202" s="58"/>
    </row>
    <row r="203" spans="1:23" ht="14.25" x14ac:dyDescent="0.25">
      <c r="A203" s="19"/>
      <c r="B203" s="179"/>
      <c r="C203" s="178" t="s">
        <v>508</v>
      </c>
      <c r="D203" s="65" t="s">
        <v>509</v>
      </c>
      <c r="E203" s="65"/>
      <c r="F203" s="65" t="s">
        <v>510</v>
      </c>
      <c r="G203" s="56"/>
      <c r="H203" s="56">
        <v>6153924.6100000003</v>
      </c>
      <c r="I203" s="56"/>
      <c r="J203" s="56"/>
      <c r="K203" s="56"/>
      <c r="L203" s="56"/>
      <c r="M203" s="56">
        <f t="shared" si="97"/>
        <v>6153924.6100000003</v>
      </c>
      <c r="N203" s="144">
        <f>+O203-[2]JUNIO!O200</f>
        <v>0</v>
      </c>
      <c r="O203" s="151">
        <v>6153924.6100000003</v>
      </c>
      <c r="P203" s="56">
        <f t="shared" si="96"/>
        <v>0</v>
      </c>
      <c r="Q203" s="69">
        <f t="shared" si="90"/>
        <v>1</v>
      </c>
      <c r="R203" s="76"/>
      <c r="S203" s="55"/>
      <c r="T203" s="56"/>
      <c r="U203" s="57"/>
      <c r="V203" s="57"/>
      <c r="W203" s="58"/>
    </row>
    <row r="204" spans="1:23" ht="28.5" x14ac:dyDescent="0.25">
      <c r="A204" s="19"/>
      <c r="B204" s="179"/>
      <c r="C204" s="178" t="s">
        <v>511</v>
      </c>
      <c r="D204" s="65" t="s">
        <v>512</v>
      </c>
      <c r="E204" s="65"/>
      <c r="F204" s="65" t="s">
        <v>467</v>
      </c>
      <c r="G204" s="56"/>
      <c r="H204" s="56">
        <v>448134100.97000003</v>
      </c>
      <c r="I204" s="56"/>
      <c r="J204" s="56"/>
      <c r="K204" s="56"/>
      <c r="L204" s="56"/>
      <c r="M204" s="56">
        <f t="shared" si="97"/>
        <v>448134100.97000003</v>
      </c>
      <c r="N204" s="144">
        <f>+O204-[2]JUNIO!O201</f>
        <v>0</v>
      </c>
      <c r="O204" s="151">
        <v>448134100.97000003</v>
      </c>
      <c r="P204" s="56">
        <f t="shared" si="96"/>
        <v>0</v>
      </c>
      <c r="Q204" s="69">
        <f t="shared" si="90"/>
        <v>1</v>
      </c>
      <c r="R204" s="76"/>
      <c r="S204" s="55"/>
      <c r="T204" s="56"/>
      <c r="U204" s="57"/>
      <c r="V204" s="57"/>
      <c r="W204" s="58"/>
    </row>
    <row r="205" spans="1:23" ht="28.5" x14ac:dyDescent="0.25">
      <c r="A205" s="19"/>
      <c r="B205" s="179"/>
      <c r="C205" s="178" t="s">
        <v>513</v>
      </c>
      <c r="D205" s="65" t="s">
        <v>514</v>
      </c>
      <c r="E205" s="65"/>
      <c r="F205" s="65" t="s">
        <v>467</v>
      </c>
      <c r="G205" s="56">
        <v>0</v>
      </c>
      <c r="H205" s="56">
        <v>1136416950</v>
      </c>
      <c r="I205" s="56">
        <v>0</v>
      </c>
      <c r="J205" s="56">
        <v>0</v>
      </c>
      <c r="K205" s="56">
        <v>0</v>
      </c>
      <c r="L205" s="56">
        <v>0</v>
      </c>
      <c r="M205" s="56">
        <f t="shared" si="97"/>
        <v>1136416950</v>
      </c>
      <c r="N205" s="144">
        <f>+O205-[2]JUNIO!O202</f>
        <v>0</v>
      </c>
      <c r="O205" s="151">
        <v>1136416950</v>
      </c>
      <c r="P205" s="56">
        <f t="shared" si="96"/>
        <v>0</v>
      </c>
      <c r="Q205" s="69">
        <f t="shared" si="90"/>
        <v>1</v>
      </c>
      <c r="R205" s="76"/>
      <c r="S205" s="55"/>
      <c r="T205" s="56"/>
      <c r="U205" s="57"/>
      <c r="V205" s="57"/>
      <c r="W205" s="58"/>
    </row>
    <row r="206" spans="1:23" ht="14.25" x14ac:dyDescent="0.25">
      <c r="A206" s="19"/>
      <c r="B206" s="179"/>
      <c r="C206" s="178" t="s">
        <v>515</v>
      </c>
      <c r="D206" s="65" t="s">
        <v>516</v>
      </c>
      <c r="E206" s="65"/>
      <c r="F206" s="65" t="s">
        <v>467</v>
      </c>
      <c r="G206" s="56"/>
      <c r="H206" s="56">
        <v>1010428327.91</v>
      </c>
      <c r="I206" s="56"/>
      <c r="J206" s="56"/>
      <c r="K206" s="56"/>
      <c r="L206" s="56"/>
      <c r="M206" s="56">
        <f t="shared" si="97"/>
        <v>1010428327.91</v>
      </c>
      <c r="N206" s="144">
        <f>+O206-[2]JUNIO!O203</f>
        <v>0</v>
      </c>
      <c r="O206" s="151">
        <v>1010428327.91</v>
      </c>
      <c r="P206" s="56">
        <f t="shared" si="96"/>
        <v>0</v>
      </c>
      <c r="Q206" s="69">
        <f t="shared" si="90"/>
        <v>1</v>
      </c>
      <c r="R206" s="76"/>
      <c r="S206" s="55"/>
      <c r="T206" s="56"/>
      <c r="U206" s="57"/>
      <c r="V206" s="57"/>
      <c r="W206" s="58"/>
    </row>
    <row r="207" spans="1:23" ht="14.25" x14ac:dyDescent="0.25">
      <c r="A207" s="19"/>
      <c r="B207" s="179"/>
      <c r="C207" s="178" t="s">
        <v>517</v>
      </c>
      <c r="D207" s="65" t="s">
        <v>518</v>
      </c>
      <c r="E207" s="65"/>
      <c r="F207" s="65" t="s">
        <v>484</v>
      </c>
      <c r="G207" s="56"/>
      <c r="H207" s="56">
        <v>3178489460.1100001</v>
      </c>
      <c r="I207" s="56"/>
      <c r="J207" s="56"/>
      <c r="K207" s="56"/>
      <c r="L207" s="56"/>
      <c r="M207" s="56">
        <f t="shared" si="97"/>
        <v>3178489460.1100001</v>
      </c>
      <c r="N207" s="144">
        <f>+O207-[2]JUNIO!O204</f>
        <v>0</v>
      </c>
      <c r="O207" s="151">
        <v>3178489460.1100001</v>
      </c>
      <c r="P207" s="56">
        <f t="shared" si="96"/>
        <v>0</v>
      </c>
      <c r="Q207" s="69">
        <f t="shared" si="90"/>
        <v>1</v>
      </c>
      <c r="R207" s="76"/>
      <c r="S207" s="55"/>
      <c r="T207" s="56"/>
      <c r="U207" s="57"/>
      <c r="V207" s="57"/>
      <c r="W207" s="58"/>
    </row>
    <row r="208" spans="1:23" ht="14.25" x14ac:dyDescent="0.25">
      <c r="A208" s="19"/>
      <c r="B208" s="179"/>
      <c r="C208" s="178" t="s">
        <v>519</v>
      </c>
      <c r="D208" s="65" t="s">
        <v>520</v>
      </c>
      <c r="E208" s="65"/>
      <c r="F208" s="65" t="s">
        <v>467</v>
      </c>
      <c r="G208" s="56"/>
      <c r="H208" s="56">
        <v>1331343699.8599999</v>
      </c>
      <c r="I208" s="56"/>
      <c r="J208" s="56"/>
      <c r="K208" s="56"/>
      <c r="L208" s="56"/>
      <c r="M208" s="56">
        <f t="shared" si="97"/>
        <v>1331343699.8599999</v>
      </c>
      <c r="N208" s="144">
        <f>+O208-[2]JUNIO!O205</f>
        <v>0</v>
      </c>
      <c r="O208" s="151">
        <v>1331343699.8599999</v>
      </c>
      <c r="P208" s="56">
        <f t="shared" si="96"/>
        <v>0</v>
      </c>
      <c r="Q208" s="69">
        <f t="shared" si="90"/>
        <v>1</v>
      </c>
      <c r="R208" s="76"/>
      <c r="S208" s="55"/>
      <c r="T208" s="56"/>
      <c r="U208" s="57"/>
      <c r="V208" s="57"/>
      <c r="W208" s="58"/>
    </row>
    <row r="209" spans="1:23" ht="28.5" x14ac:dyDescent="0.25">
      <c r="A209" s="19"/>
      <c r="B209" s="179"/>
      <c r="C209" s="178" t="s">
        <v>521</v>
      </c>
      <c r="D209" s="65" t="s">
        <v>522</v>
      </c>
      <c r="E209" s="65"/>
      <c r="F209" s="65" t="s">
        <v>523</v>
      </c>
      <c r="G209" s="56"/>
      <c r="H209" s="56">
        <v>43448576.119999997</v>
      </c>
      <c r="I209" s="56"/>
      <c r="J209" s="56"/>
      <c r="K209" s="56"/>
      <c r="L209" s="56"/>
      <c r="M209" s="56">
        <f t="shared" si="97"/>
        <v>43448576.119999997</v>
      </c>
      <c r="N209" s="144">
        <f>+O209-[2]JUNIO!O206</f>
        <v>0</v>
      </c>
      <c r="O209" s="151">
        <v>43448576.119999997</v>
      </c>
      <c r="P209" s="56">
        <f t="shared" si="96"/>
        <v>0</v>
      </c>
      <c r="Q209" s="69">
        <f t="shared" si="90"/>
        <v>1</v>
      </c>
      <c r="R209" s="76"/>
      <c r="S209" s="55"/>
      <c r="T209" s="56"/>
      <c r="U209" s="57"/>
      <c r="V209" s="57"/>
      <c r="W209" s="58"/>
    </row>
    <row r="210" spans="1:23" ht="14.25" x14ac:dyDescent="0.25">
      <c r="A210" s="19"/>
      <c r="B210" s="179"/>
      <c r="C210" s="178" t="s">
        <v>524</v>
      </c>
      <c r="D210" s="65" t="s">
        <v>525</v>
      </c>
      <c r="E210" s="65"/>
      <c r="F210" s="65" t="s">
        <v>523</v>
      </c>
      <c r="G210" s="56">
        <v>10935393148</v>
      </c>
      <c r="H210" s="56">
        <f>1070578566.24+1609079117</f>
        <v>2679657683.2399998</v>
      </c>
      <c r="I210" s="56">
        <v>0</v>
      </c>
      <c r="J210" s="56">
        <v>0</v>
      </c>
      <c r="K210" s="56">
        <v>0</v>
      </c>
      <c r="L210" s="56">
        <v>0</v>
      </c>
      <c r="M210" s="56">
        <f t="shared" si="97"/>
        <v>13615050831.24</v>
      </c>
      <c r="N210" s="144">
        <f>O210-[1]AGOSTO!O209</f>
        <v>0</v>
      </c>
      <c r="O210" s="97">
        <v>13615050831.24</v>
      </c>
      <c r="P210" s="56">
        <f t="shared" si="96"/>
        <v>0</v>
      </c>
      <c r="Q210" s="69">
        <f t="shared" si="90"/>
        <v>1</v>
      </c>
      <c r="R210" s="76"/>
      <c r="S210" s="55"/>
      <c r="T210" s="56"/>
      <c r="U210" s="57"/>
      <c r="V210" s="57"/>
      <c r="W210" s="58"/>
    </row>
    <row r="211" spans="1:23" ht="14.25" x14ac:dyDescent="0.25">
      <c r="A211" s="19"/>
      <c r="B211" s="179"/>
      <c r="C211" s="178" t="s">
        <v>526</v>
      </c>
      <c r="D211" s="65" t="s">
        <v>527</v>
      </c>
      <c r="E211" s="65"/>
      <c r="F211" s="65" t="s">
        <v>523</v>
      </c>
      <c r="G211" s="56"/>
      <c r="H211" s="56">
        <v>322021118.00999999</v>
      </c>
      <c r="I211" s="56"/>
      <c r="J211" s="56"/>
      <c r="K211" s="56"/>
      <c r="L211" s="56"/>
      <c r="M211" s="56">
        <f t="shared" si="97"/>
        <v>322021118.00999999</v>
      </c>
      <c r="N211" s="144">
        <f>+O211-[2]JUNIO!O208</f>
        <v>0</v>
      </c>
      <c r="O211" s="97">
        <v>322021118.00999999</v>
      </c>
      <c r="P211" s="56">
        <f t="shared" si="96"/>
        <v>0</v>
      </c>
      <c r="Q211" s="69">
        <f t="shared" si="90"/>
        <v>1</v>
      </c>
      <c r="R211" s="76"/>
      <c r="S211" s="55"/>
      <c r="T211" s="56"/>
      <c r="U211" s="57"/>
      <c r="V211" s="57"/>
      <c r="W211" s="58"/>
    </row>
    <row r="212" spans="1:23" ht="14.25" x14ac:dyDescent="0.25">
      <c r="A212" s="19"/>
      <c r="B212" s="179"/>
      <c r="C212" s="178" t="s">
        <v>528</v>
      </c>
      <c r="D212" s="65" t="s">
        <v>529</v>
      </c>
      <c r="E212" s="65"/>
      <c r="F212" s="65" t="s">
        <v>442</v>
      </c>
      <c r="G212" s="56"/>
      <c r="H212" s="56">
        <v>15543300099.459999</v>
      </c>
      <c r="I212" s="56"/>
      <c r="J212" s="56"/>
      <c r="K212" s="56"/>
      <c r="L212" s="56"/>
      <c r="M212" s="56">
        <f t="shared" si="97"/>
        <v>15543300099.459999</v>
      </c>
      <c r="N212" s="144">
        <f>+O212-[2]JUNIO!O209</f>
        <v>0</v>
      </c>
      <c r="O212" s="97">
        <v>15543300099.459999</v>
      </c>
      <c r="P212" s="56">
        <f t="shared" si="96"/>
        <v>0</v>
      </c>
      <c r="Q212" s="69">
        <f t="shared" si="90"/>
        <v>1</v>
      </c>
      <c r="R212" s="76"/>
      <c r="S212" s="55"/>
      <c r="T212" s="56"/>
      <c r="U212" s="57"/>
      <c r="V212" s="57"/>
      <c r="W212" s="58"/>
    </row>
    <row r="213" spans="1:23" ht="14.25" x14ac:dyDescent="0.25">
      <c r="A213" s="19"/>
      <c r="B213" s="179"/>
      <c r="C213" s="178" t="s">
        <v>530</v>
      </c>
      <c r="D213" s="65" t="s">
        <v>531</v>
      </c>
      <c r="E213" s="65"/>
      <c r="F213" s="65" t="s">
        <v>532</v>
      </c>
      <c r="G213" s="56"/>
      <c r="H213" s="56">
        <v>1062581</v>
      </c>
      <c r="I213" s="56"/>
      <c r="J213" s="56"/>
      <c r="K213" s="56"/>
      <c r="L213" s="56"/>
      <c r="M213" s="56">
        <f t="shared" si="97"/>
        <v>1062581</v>
      </c>
      <c r="N213" s="144">
        <f>+O213-[2]JUNIO!O210</f>
        <v>0</v>
      </c>
      <c r="O213" s="97">
        <v>1062581</v>
      </c>
      <c r="P213" s="56">
        <f t="shared" si="96"/>
        <v>0</v>
      </c>
      <c r="Q213" s="69">
        <f t="shared" si="90"/>
        <v>1</v>
      </c>
      <c r="R213" s="76"/>
      <c r="S213" s="55"/>
      <c r="T213" s="56"/>
      <c r="U213" s="57"/>
      <c r="V213" s="57"/>
      <c r="W213" s="58"/>
    </row>
    <row r="214" spans="1:23" ht="28.5" x14ac:dyDescent="0.25">
      <c r="A214" s="19"/>
      <c r="B214" s="179"/>
      <c r="C214" s="178" t="s">
        <v>533</v>
      </c>
      <c r="D214" s="65" t="s">
        <v>534</v>
      </c>
      <c r="E214" s="65"/>
      <c r="F214" s="65" t="s">
        <v>535</v>
      </c>
      <c r="G214" s="56"/>
      <c r="H214" s="56">
        <v>4857156657.8299999</v>
      </c>
      <c r="I214" s="56"/>
      <c r="J214" s="56"/>
      <c r="K214" s="56"/>
      <c r="L214" s="56"/>
      <c r="M214" s="56">
        <f t="shared" si="97"/>
        <v>4857156657.8299999</v>
      </c>
      <c r="N214" s="144">
        <f>+O214-[2]JUNIO!O211</f>
        <v>0</v>
      </c>
      <c r="O214" s="97">
        <v>4857156657.8299999</v>
      </c>
      <c r="P214" s="56">
        <f t="shared" si="96"/>
        <v>0</v>
      </c>
      <c r="Q214" s="69">
        <f t="shared" si="90"/>
        <v>1</v>
      </c>
      <c r="R214" s="76"/>
      <c r="S214" s="55"/>
      <c r="T214" s="56"/>
      <c r="U214" s="57"/>
      <c r="V214" s="57"/>
      <c r="W214" s="58"/>
    </row>
    <row r="215" spans="1:23" ht="28.5" x14ac:dyDescent="0.25">
      <c r="A215" s="19"/>
      <c r="B215" s="179"/>
      <c r="C215" s="178" t="s">
        <v>536</v>
      </c>
      <c r="D215" s="65" t="s">
        <v>537</v>
      </c>
      <c r="E215" s="65"/>
      <c r="F215" s="65" t="s">
        <v>538</v>
      </c>
      <c r="G215" s="56"/>
      <c r="H215" s="56">
        <v>668269391.47000003</v>
      </c>
      <c r="I215" s="56"/>
      <c r="J215" s="56"/>
      <c r="K215" s="56"/>
      <c r="L215" s="56"/>
      <c r="M215" s="56">
        <f t="shared" si="97"/>
        <v>668269391.47000003</v>
      </c>
      <c r="N215" s="144">
        <f>+O215-[2]JUNIO!O212</f>
        <v>0</v>
      </c>
      <c r="O215" s="97">
        <v>668269391.47000003</v>
      </c>
      <c r="P215" s="56">
        <f t="shared" si="96"/>
        <v>0</v>
      </c>
      <c r="Q215" s="69">
        <f t="shared" si="90"/>
        <v>1</v>
      </c>
      <c r="R215" s="76"/>
      <c r="S215" s="55"/>
      <c r="T215" s="56"/>
      <c r="U215" s="57"/>
      <c r="V215" s="57"/>
      <c r="W215" s="58"/>
    </row>
    <row r="216" spans="1:23" ht="14.25" x14ac:dyDescent="0.25">
      <c r="A216" s="19"/>
      <c r="B216" s="179"/>
      <c r="C216" s="178" t="s">
        <v>539</v>
      </c>
      <c r="D216" s="65" t="s">
        <v>540</v>
      </c>
      <c r="E216" s="65"/>
      <c r="F216" s="65" t="s">
        <v>467</v>
      </c>
      <c r="G216" s="56"/>
      <c r="H216" s="56">
        <v>3727166660</v>
      </c>
      <c r="I216" s="56"/>
      <c r="J216" s="56"/>
      <c r="K216" s="56"/>
      <c r="L216" s="56"/>
      <c r="M216" s="56">
        <f t="shared" si="97"/>
        <v>3727166660</v>
      </c>
      <c r="N216" s="144">
        <f>+O216-[2]JUNIO!O213</f>
        <v>0</v>
      </c>
      <c r="O216" s="97">
        <v>3727166660</v>
      </c>
      <c r="P216" s="56">
        <f t="shared" si="96"/>
        <v>0</v>
      </c>
      <c r="Q216" s="69">
        <f t="shared" si="90"/>
        <v>1</v>
      </c>
      <c r="R216" s="76"/>
      <c r="S216" s="55"/>
      <c r="T216" s="56"/>
      <c r="U216" s="57"/>
      <c r="V216" s="57"/>
      <c r="W216" s="58"/>
    </row>
    <row r="217" spans="1:23" ht="14.25" x14ac:dyDescent="0.25">
      <c r="A217" s="19"/>
      <c r="B217" s="179"/>
      <c r="C217" s="178" t="s">
        <v>541</v>
      </c>
      <c r="D217" s="65" t="s">
        <v>542</v>
      </c>
      <c r="E217" s="65"/>
      <c r="F217" s="65" t="s">
        <v>543</v>
      </c>
      <c r="G217" s="56"/>
      <c r="H217" s="17">
        <v>11276344580.68</v>
      </c>
      <c r="I217" s="56"/>
      <c r="J217" s="56"/>
      <c r="K217" s="56"/>
      <c r="L217" s="56"/>
      <c r="M217" s="56">
        <f t="shared" si="97"/>
        <v>11276344580.68</v>
      </c>
      <c r="N217" s="144">
        <f>+O217-[2]JUNIO!O214</f>
        <v>0</v>
      </c>
      <c r="O217" s="97">
        <v>11276344580.68</v>
      </c>
      <c r="P217" s="56">
        <f t="shared" si="96"/>
        <v>0</v>
      </c>
      <c r="Q217" s="69">
        <f t="shared" si="90"/>
        <v>1</v>
      </c>
      <c r="R217" s="76"/>
      <c r="S217" s="55"/>
      <c r="T217" s="56"/>
      <c r="U217" s="57"/>
      <c r="V217" s="57"/>
      <c r="W217" s="58"/>
    </row>
    <row r="218" spans="1:23" ht="28.5" x14ac:dyDescent="0.25">
      <c r="A218" s="19"/>
      <c r="B218" s="179"/>
      <c r="C218" s="178" t="s">
        <v>544</v>
      </c>
      <c r="D218" s="65" t="s">
        <v>545</v>
      </c>
      <c r="E218" s="65"/>
      <c r="F218" s="65" t="s">
        <v>546</v>
      </c>
      <c r="G218" s="56"/>
      <c r="H218" s="17">
        <v>3038640439.1399999</v>
      </c>
      <c r="I218" s="56"/>
      <c r="J218" s="56"/>
      <c r="K218" s="56"/>
      <c r="L218" s="56"/>
      <c r="M218" s="56">
        <f t="shared" si="97"/>
        <v>3038640439.1399999</v>
      </c>
      <c r="N218" s="144">
        <f>+O218-[2]JUNIO!O215</f>
        <v>0</v>
      </c>
      <c r="O218" s="97">
        <v>3038640439.1399999</v>
      </c>
      <c r="P218" s="56">
        <f t="shared" si="96"/>
        <v>0</v>
      </c>
      <c r="Q218" s="69">
        <f t="shared" si="90"/>
        <v>1</v>
      </c>
      <c r="R218" s="76"/>
      <c r="S218" s="55"/>
      <c r="T218" s="56"/>
      <c r="U218" s="57"/>
      <c r="V218" s="57"/>
      <c r="W218" s="58"/>
    </row>
    <row r="219" spans="1:23" ht="28.5" x14ac:dyDescent="0.25">
      <c r="A219" s="19"/>
      <c r="B219" s="179"/>
      <c r="C219" s="178" t="s">
        <v>547</v>
      </c>
      <c r="D219" s="65" t="s">
        <v>548</v>
      </c>
      <c r="E219" s="65"/>
      <c r="F219" s="65" t="s">
        <v>426</v>
      </c>
      <c r="G219" s="56"/>
      <c r="H219" s="17">
        <v>624070512.62</v>
      </c>
      <c r="I219" s="56"/>
      <c r="J219" s="56"/>
      <c r="K219" s="56"/>
      <c r="L219" s="56"/>
      <c r="M219" s="56">
        <f t="shared" si="97"/>
        <v>624070512.62</v>
      </c>
      <c r="N219" s="144">
        <f>+O219-[2]JUNIO!O216</f>
        <v>0</v>
      </c>
      <c r="O219" s="97">
        <v>624070512.62</v>
      </c>
      <c r="P219" s="56">
        <f t="shared" si="96"/>
        <v>0</v>
      </c>
      <c r="Q219" s="69">
        <f t="shared" si="90"/>
        <v>1</v>
      </c>
      <c r="R219" s="76"/>
      <c r="S219" s="55"/>
      <c r="T219" s="56"/>
      <c r="U219" s="57"/>
      <c r="V219" s="57"/>
      <c r="W219" s="58"/>
    </row>
    <row r="220" spans="1:23" ht="14.25" x14ac:dyDescent="0.25">
      <c r="A220" s="19"/>
      <c r="B220" s="179"/>
      <c r="C220" s="178" t="s">
        <v>549</v>
      </c>
      <c r="D220" s="65" t="s">
        <v>550</v>
      </c>
      <c r="E220" s="65"/>
      <c r="F220" s="65" t="s">
        <v>456</v>
      </c>
      <c r="G220" s="56"/>
      <c r="H220" s="17">
        <f>321232756.84+55018137</f>
        <v>376250893.83999997</v>
      </c>
      <c r="I220" s="56"/>
      <c r="J220" s="56"/>
      <c r="K220" s="56"/>
      <c r="L220" s="56"/>
      <c r="M220" s="56">
        <f t="shared" si="97"/>
        <v>376250893.83999997</v>
      </c>
      <c r="N220" s="97"/>
      <c r="O220" s="97">
        <v>376250893.83999997</v>
      </c>
      <c r="P220" s="56">
        <f t="shared" si="96"/>
        <v>0</v>
      </c>
      <c r="Q220" s="69">
        <f t="shared" si="90"/>
        <v>1</v>
      </c>
      <c r="R220" s="76"/>
      <c r="S220" s="55"/>
      <c r="T220" s="56"/>
      <c r="U220" s="57"/>
      <c r="V220" s="57"/>
      <c r="W220" s="58"/>
    </row>
    <row r="221" spans="1:23" ht="14.25" x14ac:dyDescent="0.25">
      <c r="A221" s="19"/>
      <c r="B221" s="179"/>
      <c r="C221" s="178" t="s">
        <v>551</v>
      </c>
      <c r="D221" s="65" t="s">
        <v>552</v>
      </c>
      <c r="E221" s="65"/>
      <c r="F221" s="65" t="s">
        <v>553</v>
      </c>
      <c r="G221" s="56"/>
      <c r="H221" s="17">
        <v>72427125.489999995</v>
      </c>
      <c r="I221" s="56"/>
      <c r="J221" s="56"/>
      <c r="K221" s="56"/>
      <c r="L221" s="56"/>
      <c r="M221" s="56">
        <f t="shared" si="97"/>
        <v>72427125.489999995</v>
      </c>
      <c r="N221" s="144">
        <f>O221-[1]AGOSTO!O220</f>
        <v>0</v>
      </c>
      <c r="O221" s="97">
        <v>72427125.489999995</v>
      </c>
      <c r="P221" s="56">
        <f t="shared" si="96"/>
        <v>0</v>
      </c>
      <c r="Q221" s="69">
        <f t="shared" si="90"/>
        <v>1</v>
      </c>
      <c r="R221" s="76"/>
      <c r="S221" s="55"/>
      <c r="T221" s="56"/>
      <c r="U221" s="57"/>
      <c r="V221" s="57"/>
      <c r="W221" s="58"/>
    </row>
    <row r="222" spans="1:23" ht="28.5" x14ac:dyDescent="0.25">
      <c r="A222" s="19"/>
      <c r="B222" s="179"/>
      <c r="C222" s="178" t="s">
        <v>554</v>
      </c>
      <c r="D222" s="65" t="s">
        <v>555</v>
      </c>
      <c r="E222" s="65"/>
      <c r="F222" s="65" t="s">
        <v>553</v>
      </c>
      <c r="G222" s="56"/>
      <c r="H222" s="17">
        <f>1321076519.88+3422589.03</f>
        <v>1324499108.9100001</v>
      </c>
      <c r="I222" s="56"/>
      <c r="J222" s="56"/>
      <c r="K222" s="56"/>
      <c r="L222" s="56"/>
      <c r="M222" s="56">
        <f t="shared" si="97"/>
        <v>1324499108.9100001</v>
      </c>
      <c r="N222" s="97"/>
      <c r="O222" s="97">
        <v>1324499108.9100001</v>
      </c>
      <c r="P222" s="56">
        <f t="shared" si="96"/>
        <v>0</v>
      </c>
      <c r="Q222" s="69">
        <f t="shared" si="90"/>
        <v>1</v>
      </c>
      <c r="R222" s="76"/>
      <c r="S222" s="55"/>
      <c r="T222" s="56"/>
      <c r="U222" s="57"/>
      <c r="V222" s="57"/>
      <c r="W222" s="58"/>
    </row>
    <row r="223" spans="1:23" ht="28.5" x14ac:dyDescent="0.25">
      <c r="A223" s="19"/>
      <c r="B223" s="179"/>
      <c r="C223" s="178" t="s">
        <v>556</v>
      </c>
      <c r="D223" s="65" t="s">
        <v>557</v>
      </c>
      <c r="E223" s="65"/>
      <c r="F223" s="65" t="s">
        <v>376</v>
      </c>
      <c r="G223" s="56"/>
      <c r="H223" s="17">
        <v>1078933367.1400001</v>
      </c>
      <c r="I223" s="56"/>
      <c r="J223" s="56"/>
      <c r="K223" s="56"/>
      <c r="L223" s="56"/>
      <c r="M223" s="56">
        <f t="shared" si="97"/>
        <v>1078933367.1400001</v>
      </c>
      <c r="N223" s="144">
        <f>+O223-[2]JUNIO!O220</f>
        <v>0</v>
      </c>
      <c r="O223" s="97">
        <v>1078933367.1400001</v>
      </c>
      <c r="P223" s="56">
        <f t="shared" si="96"/>
        <v>0</v>
      </c>
      <c r="Q223" s="69">
        <f t="shared" si="90"/>
        <v>1</v>
      </c>
      <c r="R223" s="76"/>
      <c r="S223" s="55"/>
      <c r="T223" s="56"/>
      <c r="U223" s="57"/>
      <c r="V223" s="57"/>
      <c r="W223" s="58"/>
    </row>
    <row r="224" spans="1:23" ht="14.25" x14ac:dyDescent="0.25">
      <c r="A224" s="19"/>
      <c r="B224" s="179"/>
      <c r="C224" s="178" t="s">
        <v>558</v>
      </c>
      <c r="D224" s="65" t="s">
        <v>559</v>
      </c>
      <c r="E224" s="65"/>
      <c r="F224" s="65" t="s">
        <v>484</v>
      </c>
      <c r="G224" s="56"/>
      <c r="H224" s="17">
        <v>649979940.26999998</v>
      </c>
      <c r="I224" s="56"/>
      <c r="J224" s="56"/>
      <c r="K224" s="56"/>
      <c r="L224" s="56"/>
      <c r="M224" s="56">
        <f t="shared" si="97"/>
        <v>649979940.26999998</v>
      </c>
      <c r="N224" s="144">
        <f>+O224-[2]JUNIO!O221</f>
        <v>0</v>
      </c>
      <c r="O224" s="97">
        <v>649979940.26999998</v>
      </c>
      <c r="P224" s="56">
        <f t="shared" si="96"/>
        <v>0</v>
      </c>
      <c r="Q224" s="69">
        <f t="shared" si="90"/>
        <v>1</v>
      </c>
      <c r="R224" s="76"/>
      <c r="S224" s="55"/>
      <c r="T224" s="56"/>
      <c r="U224" s="57"/>
      <c r="V224" s="57"/>
      <c r="W224" s="58"/>
    </row>
    <row r="225" spans="1:23" ht="14.25" x14ac:dyDescent="0.25">
      <c r="A225" s="19"/>
      <c r="B225" s="179"/>
      <c r="C225" s="178" t="s">
        <v>560</v>
      </c>
      <c r="D225" s="65" t="s">
        <v>561</v>
      </c>
      <c r="E225" s="65"/>
      <c r="F225" s="65" t="s">
        <v>498</v>
      </c>
      <c r="G225" s="56"/>
      <c r="H225" s="17">
        <v>564939308.20000005</v>
      </c>
      <c r="I225" s="56"/>
      <c r="J225" s="56"/>
      <c r="K225" s="56"/>
      <c r="L225" s="56"/>
      <c r="M225" s="56">
        <f t="shared" si="97"/>
        <v>564939308.20000005</v>
      </c>
      <c r="N225" s="144">
        <f>+O225-[2]JUNIO!O222</f>
        <v>0</v>
      </c>
      <c r="O225" s="97">
        <v>564939308.20000005</v>
      </c>
      <c r="P225" s="56">
        <f t="shared" si="96"/>
        <v>0</v>
      </c>
      <c r="Q225" s="69">
        <f t="shared" si="90"/>
        <v>1</v>
      </c>
      <c r="R225" s="76"/>
      <c r="S225" s="55"/>
      <c r="T225" s="56"/>
      <c r="U225" s="57"/>
      <c r="V225" s="57"/>
      <c r="W225" s="58"/>
    </row>
    <row r="226" spans="1:23" ht="14.25" x14ac:dyDescent="0.25">
      <c r="A226" s="19"/>
      <c r="B226" s="179"/>
      <c r="C226" s="178" t="s">
        <v>562</v>
      </c>
      <c r="D226" s="65" t="s">
        <v>563</v>
      </c>
      <c r="E226" s="65"/>
      <c r="F226" s="65" t="s">
        <v>467</v>
      </c>
      <c r="G226" s="56"/>
      <c r="H226" s="17">
        <v>745329930.99000001</v>
      </c>
      <c r="I226" s="56"/>
      <c r="J226" s="56"/>
      <c r="K226" s="56"/>
      <c r="L226" s="56"/>
      <c r="M226" s="56">
        <f t="shared" si="97"/>
        <v>745329930.99000001</v>
      </c>
      <c r="N226" s="144">
        <f>+O226-[2]JUNIO!O223</f>
        <v>0</v>
      </c>
      <c r="O226" s="97">
        <v>745329930.99000001</v>
      </c>
      <c r="P226" s="56">
        <f t="shared" si="96"/>
        <v>0</v>
      </c>
      <c r="Q226" s="69">
        <f t="shared" si="90"/>
        <v>1</v>
      </c>
      <c r="R226" s="76"/>
      <c r="S226" s="55"/>
      <c r="T226" s="56"/>
      <c r="U226" s="57"/>
      <c r="V226" s="57"/>
      <c r="W226" s="58"/>
    </row>
    <row r="227" spans="1:23" ht="28.5" x14ac:dyDescent="0.25">
      <c r="A227" s="19"/>
      <c r="B227" s="179"/>
      <c r="C227" s="178" t="s">
        <v>564</v>
      </c>
      <c r="D227" s="65" t="s">
        <v>565</v>
      </c>
      <c r="E227" s="65"/>
      <c r="F227" s="65" t="s">
        <v>566</v>
      </c>
      <c r="G227" s="56">
        <v>0</v>
      </c>
      <c r="H227" s="56">
        <v>3863201926</v>
      </c>
      <c r="I227" s="56">
        <v>0</v>
      </c>
      <c r="J227" s="56">
        <v>0</v>
      </c>
      <c r="K227" s="56">
        <v>0</v>
      </c>
      <c r="L227" s="56">
        <v>0</v>
      </c>
      <c r="M227" s="56">
        <f t="shared" si="97"/>
        <v>3863201926</v>
      </c>
      <c r="N227" s="144">
        <f>+O227-[2]JUNIO!O224</f>
        <v>0</v>
      </c>
      <c r="O227" s="97">
        <v>3863201926</v>
      </c>
      <c r="P227" s="56">
        <f t="shared" si="96"/>
        <v>0</v>
      </c>
      <c r="Q227" s="69">
        <f t="shared" si="90"/>
        <v>1</v>
      </c>
      <c r="R227" s="76"/>
      <c r="S227" s="55"/>
      <c r="T227" s="56"/>
      <c r="U227" s="57"/>
      <c r="V227" s="57"/>
      <c r="W227" s="58"/>
    </row>
    <row r="228" spans="1:23" ht="14.25" x14ac:dyDescent="0.25">
      <c r="A228" s="19"/>
      <c r="B228" s="179"/>
      <c r="C228" s="178" t="s">
        <v>567</v>
      </c>
      <c r="D228" s="65" t="s">
        <v>568</v>
      </c>
      <c r="E228" s="65"/>
      <c r="F228" s="65" t="s">
        <v>326</v>
      </c>
      <c r="G228" s="56"/>
      <c r="H228" s="56">
        <v>1358682435.8199999</v>
      </c>
      <c r="I228" s="56"/>
      <c r="J228" s="56"/>
      <c r="K228" s="56"/>
      <c r="L228" s="56"/>
      <c r="M228" s="56">
        <f t="shared" si="97"/>
        <v>1358682435.8199999</v>
      </c>
      <c r="N228" s="144">
        <f>+O228-[2]JUNIO!O225</f>
        <v>0</v>
      </c>
      <c r="O228" s="97">
        <v>1358682435.8199999</v>
      </c>
      <c r="P228" s="56">
        <f t="shared" si="96"/>
        <v>0</v>
      </c>
      <c r="Q228" s="69">
        <f t="shared" si="90"/>
        <v>1</v>
      </c>
      <c r="R228" s="76"/>
      <c r="S228" s="55"/>
      <c r="T228" s="56"/>
      <c r="U228" s="57"/>
      <c r="V228" s="57"/>
      <c r="W228" s="58"/>
    </row>
    <row r="229" spans="1:23" ht="28.5" x14ac:dyDescent="0.25">
      <c r="A229" s="19"/>
      <c r="B229" s="179"/>
      <c r="C229" s="178" t="s">
        <v>569</v>
      </c>
      <c r="D229" s="65" t="s">
        <v>570</v>
      </c>
      <c r="E229" s="65"/>
      <c r="F229" s="65" t="s">
        <v>96</v>
      </c>
      <c r="G229" s="56"/>
      <c r="H229" s="56">
        <v>289615334.92000002</v>
      </c>
      <c r="I229" s="56"/>
      <c r="J229" s="56"/>
      <c r="K229" s="56"/>
      <c r="L229" s="56"/>
      <c r="M229" s="56">
        <f t="shared" si="97"/>
        <v>289615334.92000002</v>
      </c>
      <c r="N229" s="144">
        <f>+O229-[2]JUNIO!O226</f>
        <v>0</v>
      </c>
      <c r="O229" s="97">
        <v>289615334.92000002</v>
      </c>
      <c r="P229" s="56">
        <f t="shared" si="96"/>
        <v>0</v>
      </c>
      <c r="Q229" s="69">
        <f t="shared" si="90"/>
        <v>1</v>
      </c>
      <c r="R229" s="76"/>
      <c r="S229" s="55"/>
      <c r="T229" s="56"/>
      <c r="U229" s="57"/>
      <c r="V229" s="57"/>
      <c r="W229" s="58"/>
    </row>
    <row r="230" spans="1:23" ht="28.5" x14ac:dyDescent="0.25">
      <c r="A230" s="19"/>
      <c r="B230" s="179"/>
      <c r="C230" s="178" t="s">
        <v>571</v>
      </c>
      <c r="D230" s="65" t="s">
        <v>572</v>
      </c>
      <c r="E230" s="65" t="s">
        <v>573</v>
      </c>
      <c r="F230" s="65" t="s">
        <v>574</v>
      </c>
      <c r="G230" s="56">
        <v>0</v>
      </c>
      <c r="H230" s="56">
        <v>48244044</v>
      </c>
      <c r="I230" s="56">
        <v>0</v>
      </c>
      <c r="J230" s="56">
        <v>0</v>
      </c>
      <c r="K230" s="56">
        <v>0</v>
      </c>
      <c r="L230" s="56">
        <v>0</v>
      </c>
      <c r="M230" s="56">
        <f t="shared" si="97"/>
        <v>48244044</v>
      </c>
      <c r="N230" s="144">
        <v>0</v>
      </c>
      <c r="O230" s="97">
        <v>48244044</v>
      </c>
      <c r="P230" s="56">
        <v>0</v>
      </c>
      <c r="Q230" s="69">
        <v>1</v>
      </c>
      <c r="R230" s="76"/>
      <c r="S230" s="55"/>
      <c r="T230" s="56"/>
      <c r="U230" s="57"/>
      <c r="V230" s="57"/>
      <c r="W230" s="58"/>
    </row>
    <row r="231" spans="1:23" ht="28.5" x14ac:dyDescent="0.25">
      <c r="A231" s="19"/>
      <c r="B231" s="179"/>
      <c r="C231" s="178" t="s">
        <v>575</v>
      </c>
      <c r="D231" s="65" t="s">
        <v>576</v>
      </c>
      <c r="E231" s="65" t="s">
        <v>577</v>
      </c>
      <c r="F231" s="65" t="s">
        <v>578</v>
      </c>
      <c r="G231" s="56">
        <v>0</v>
      </c>
      <c r="H231" s="17">
        <v>35790364.18</v>
      </c>
      <c r="I231" s="56"/>
      <c r="J231" s="56"/>
      <c r="K231" s="56"/>
      <c r="L231" s="56"/>
      <c r="M231" s="56">
        <f t="shared" si="97"/>
        <v>35790364.18</v>
      </c>
      <c r="N231" s="97"/>
      <c r="O231" s="97">
        <v>35790364.18</v>
      </c>
      <c r="P231" s="56">
        <f t="shared" ref="P231:P232" si="98">M231-O231</f>
        <v>0</v>
      </c>
      <c r="Q231" s="69">
        <f t="shared" ref="Q231:Q232" si="99">O231/M231</f>
        <v>1</v>
      </c>
      <c r="R231" s="76"/>
      <c r="S231" s="55"/>
      <c r="T231" s="56"/>
      <c r="U231" s="57"/>
      <c r="V231" s="57"/>
      <c r="W231" s="58"/>
    </row>
    <row r="232" spans="1:23" ht="28.5" x14ac:dyDescent="0.25">
      <c r="A232" s="19"/>
      <c r="B232" s="179"/>
      <c r="C232" s="178" t="s">
        <v>579</v>
      </c>
      <c r="D232" s="65" t="s">
        <v>580</v>
      </c>
      <c r="E232" s="65" t="s">
        <v>577</v>
      </c>
      <c r="F232" s="65" t="s">
        <v>578</v>
      </c>
      <c r="G232" s="56">
        <v>0</v>
      </c>
      <c r="H232" s="17">
        <v>4522252.46</v>
      </c>
      <c r="I232" s="56"/>
      <c r="J232" s="56"/>
      <c r="K232" s="56"/>
      <c r="L232" s="56"/>
      <c r="M232" s="56">
        <f t="shared" si="97"/>
        <v>4522252.46</v>
      </c>
      <c r="N232" s="97"/>
      <c r="O232" s="97">
        <v>4522252.46</v>
      </c>
      <c r="P232" s="56">
        <f t="shared" si="98"/>
        <v>0</v>
      </c>
      <c r="Q232" s="69">
        <f t="shared" si="99"/>
        <v>1</v>
      </c>
      <c r="R232" s="76"/>
      <c r="S232" s="55"/>
      <c r="T232" s="56"/>
      <c r="U232" s="57"/>
      <c r="V232" s="57"/>
      <c r="W232" s="58"/>
    </row>
    <row r="233" spans="1:23" ht="15" x14ac:dyDescent="0.25">
      <c r="A233" s="19" t="s">
        <v>3</v>
      </c>
      <c r="B233" s="129"/>
      <c r="C233" s="177" t="s">
        <v>581</v>
      </c>
      <c r="D233" s="52" t="s">
        <v>582</v>
      </c>
      <c r="E233" s="52"/>
      <c r="F233" s="52"/>
      <c r="G233" s="61">
        <f>+G234</f>
        <v>10000000000</v>
      </c>
      <c r="H233" s="154">
        <f t="shared" ref="H233:P233" si="100">+H234</f>
        <v>0</v>
      </c>
      <c r="I233" s="61">
        <f t="shared" si="100"/>
        <v>0</v>
      </c>
      <c r="J233" s="61">
        <f t="shared" si="100"/>
        <v>0</v>
      </c>
      <c r="K233" s="61">
        <f t="shared" si="100"/>
        <v>0</v>
      </c>
      <c r="L233" s="61">
        <f t="shared" si="100"/>
        <v>0</v>
      </c>
      <c r="M233" s="61">
        <f t="shared" si="100"/>
        <v>10000000000</v>
      </c>
      <c r="N233" s="61">
        <f>+N234</f>
        <v>0</v>
      </c>
      <c r="O233" s="61">
        <f>+O234</f>
        <v>0</v>
      </c>
      <c r="P233" s="61">
        <f t="shared" si="100"/>
        <v>10000000000</v>
      </c>
      <c r="Q233" s="69">
        <f t="shared" si="90"/>
        <v>0</v>
      </c>
      <c r="R233" s="76"/>
      <c r="S233" s="55"/>
      <c r="T233" s="56"/>
      <c r="U233" s="57"/>
      <c r="V233" s="57"/>
      <c r="W233" s="58"/>
    </row>
    <row r="234" spans="1:23" ht="14.25" x14ac:dyDescent="0.25">
      <c r="A234" s="19" t="s">
        <v>3</v>
      </c>
      <c r="B234" s="129" t="s">
        <v>583</v>
      </c>
      <c r="C234" s="64" t="s">
        <v>583</v>
      </c>
      <c r="D234" s="65" t="s">
        <v>584</v>
      </c>
      <c r="E234" s="65" t="s">
        <v>585</v>
      </c>
      <c r="F234" s="65" t="s">
        <v>484</v>
      </c>
      <c r="G234" s="56">
        <v>10000000000</v>
      </c>
      <c r="H234" s="182"/>
      <c r="I234" s="56">
        <v>0</v>
      </c>
      <c r="J234" s="56">
        <v>0</v>
      </c>
      <c r="K234" s="56">
        <v>0</v>
      </c>
      <c r="L234" s="56">
        <v>0</v>
      </c>
      <c r="M234" s="56">
        <f>G234+H234-I234+K234-L234</f>
        <v>10000000000</v>
      </c>
      <c r="N234" s="144"/>
      <c r="O234" s="97"/>
      <c r="P234" s="56">
        <f>M234-O234</f>
        <v>10000000000</v>
      </c>
      <c r="Q234" s="69">
        <f t="shared" si="90"/>
        <v>0</v>
      </c>
      <c r="R234" s="76"/>
      <c r="S234" s="55"/>
      <c r="T234" s="56"/>
      <c r="U234" s="57"/>
      <c r="V234" s="57"/>
      <c r="W234" s="58"/>
    </row>
    <row r="235" spans="1:23" ht="15" x14ac:dyDescent="0.25">
      <c r="A235" s="19" t="s">
        <v>3</v>
      </c>
      <c r="B235" s="179"/>
      <c r="C235" s="51" t="s">
        <v>586</v>
      </c>
      <c r="D235" s="52" t="s">
        <v>587</v>
      </c>
      <c r="E235" s="52"/>
      <c r="F235" s="52"/>
      <c r="G235" s="61">
        <f t="shared" ref="G235:M235" si="101">+G236+G240</f>
        <v>3468860718</v>
      </c>
      <c r="H235" s="154">
        <f t="shared" si="101"/>
        <v>775099562.13999999</v>
      </c>
      <c r="I235" s="61">
        <f t="shared" si="101"/>
        <v>0</v>
      </c>
      <c r="J235" s="61">
        <f t="shared" si="101"/>
        <v>0</v>
      </c>
      <c r="K235" s="61">
        <f t="shared" si="101"/>
        <v>0</v>
      </c>
      <c r="L235" s="61">
        <f t="shared" si="101"/>
        <v>0</v>
      </c>
      <c r="M235" s="61">
        <f t="shared" si="101"/>
        <v>4243960280.1399999</v>
      </c>
      <c r="N235" s="61">
        <f>+N236+N240</f>
        <v>2302686</v>
      </c>
      <c r="O235" s="61">
        <f>+O236+O240</f>
        <v>1893256391.1999998</v>
      </c>
      <c r="P235" s="61">
        <f>P236+P240</f>
        <v>2350703888.9400001</v>
      </c>
      <c r="Q235" s="69">
        <f>O235/M235</f>
        <v>0.44610605807496978</v>
      </c>
      <c r="R235" s="76"/>
      <c r="S235" s="55"/>
      <c r="T235" s="56"/>
      <c r="U235" s="57"/>
      <c r="V235" s="57"/>
      <c r="W235" s="58"/>
    </row>
    <row r="236" spans="1:23" ht="15" x14ac:dyDescent="0.25">
      <c r="A236" s="19" t="s">
        <v>3</v>
      </c>
      <c r="B236" s="129" t="s">
        <v>588</v>
      </c>
      <c r="C236" s="51" t="s">
        <v>588</v>
      </c>
      <c r="D236" s="52" t="s">
        <v>589</v>
      </c>
      <c r="E236" s="52"/>
      <c r="F236" s="52"/>
      <c r="G236" s="61">
        <f>SUM(G237:G239)</f>
        <v>3468860718</v>
      </c>
      <c r="H236" s="154">
        <f t="shared" ref="H236:P236" si="102">SUM(H237:H239)</f>
        <v>775099562.13999999</v>
      </c>
      <c r="I236" s="61">
        <f t="shared" si="102"/>
        <v>0</v>
      </c>
      <c r="J236" s="61">
        <f t="shared" si="102"/>
        <v>0</v>
      </c>
      <c r="K236" s="61">
        <f t="shared" si="102"/>
        <v>0</v>
      </c>
      <c r="L236" s="61">
        <f t="shared" si="102"/>
        <v>0</v>
      </c>
      <c r="M236" s="61">
        <f t="shared" si="102"/>
        <v>4243960280.1399999</v>
      </c>
      <c r="N236" s="61">
        <f t="shared" si="102"/>
        <v>2302686</v>
      </c>
      <c r="O236" s="61">
        <f t="shared" si="102"/>
        <v>1893256391.1999998</v>
      </c>
      <c r="P236" s="61">
        <f t="shared" si="102"/>
        <v>2350703888.9400001</v>
      </c>
      <c r="Q236" s="44">
        <f>O236/M236</f>
        <v>0.44610605807496978</v>
      </c>
      <c r="R236" s="76"/>
      <c r="S236" s="55"/>
      <c r="T236" s="56"/>
      <c r="U236" s="57"/>
      <c r="V236" s="57"/>
      <c r="W236" s="58"/>
    </row>
    <row r="237" spans="1:23" ht="28.5" x14ac:dyDescent="0.25">
      <c r="A237" s="19" t="s">
        <v>3</v>
      </c>
      <c r="B237" s="129"/>
      <c r="C237" s="64" t="s">
        <v>590</v>
      </c>
      <c r="D237" s="65" t="s">
        <v>591</v>
      </c>
      <c r="E237" s="65" t="s">
        <v>245</v>
      </c>
      <c r="F237" s="65" t="s">
        <v>246</v>
      </c>
      <c r="G237" s="56">
        <v>500000000</v>
      </c>
      <c r="H237" s="182">
        <v>0</v>
      </c>
      <c r="I237" s="56">
        <v>0</v>
      </c>
      <c r="J237" s="56">
        <v>0</v>
      </c>
      <c r="K237" s="56">
        <v>0</v>
      </c>
      <c r="L237" s="56">
        <v>0</v>
      </c>
      <c r="M237" s="56">
        <f>G237+H237-I237+K237-L237</f>
        <v>500000000</v>
      </c>
      <c r="N237" s="97">
        <f>O237-'[1]SEPTIEMBRE '!O238</f>
        <v>2302686</v>
      </c>
      <c r="O237" s="93">
        <v>154763353</v>
      </c>
      <c r="P237" s="56">
        <f>M237-O237</f>
        <v>345236647</v>
      </c>
      <c r="Q237" s="69">
        <f>O237/M237</f>
        <v>0.30952670599999998</v>
      </c>
      <c r="R237" s="76"/>
      <c r="S237" s="55"/>
      <c r="T237" s="56"/>
      <c r="U237" s="57"/>
      <c r="V237" s="57"/>
      <c r="W237" s="58"/>
    </row>
    <row r="238" spans="1:23" ht="28.5" x14ac:dyDescent="0.25">
      <c r="A238" s="19" t="s">
        <v>3</v>
      </c>
      <c r="B238" s="129"/>
      <c r="C238" s="64" t="s">
        <v>592</v>
      </c>
      <c r="D238" s="65" t="s">
        <v>593</v>
      </c>
      <c r="E238" s="65" t="s">
        <v>577</v>
      </c>
      <c r="F238" s="65" t="s">
        <v>578</v>
      </c>
      <c r="G238" s="56">
        <v>2968860718</v>
      </c>
      <c r="H238" s="182">
        <v>0</v>
      </c>
      <c r="I238" s="56">
        <v>0</v>
      </c>
      <c r="J238" s="56">
        <v>0</v>
      </c>
      <c r="K238" s="56">
        <v>0</v>
      </c>
      <c r="L238" s="56">
        <v>0</v>
      </c>
      <c r="M238" s="56">
        <f>G238+H238-I238+K238-L238</f>
        <v>2968860718</v>
      </c>
      <c r="N238" s="97">
        <f>O238-'[1]SEPTIEMBRE '!O239</f>
        <v>0</v>
      </c>
      <c r="O238" s="97">
        <v>963393476.05999994</v>
      </c>
      <c r="P238" s="56">
        <f>M238-O238</f>
        <v>2005467241.9400001</v>
      </c>
      <c r="Q238" s="69">
        <f>O238/M238</f>
        <v>0.32449938463566547</v>
      </c>
      <c r="R238" s="76"/>
      <c r="S238" s="55"/>
      <c r="T238" s="56"/>
      <c r="U238" s="57"/>
      <c r="V238" s="57"/>
      <c r="W238" s="58"/>
    </row>
    <row r="239" spans="1:23" ht="14.25" x14ac:dyDescent="0.25">
      <c r="A239" s="19"/>
      <c r="B239" s="129"/>
      <c r="C239" s="64" t="s">
        <v>594</v>
      </c>
      <c r="D239" s="65" t="s">
        <v>595</v>
      </c>
      <c r="E239" s="65"/>
      <c r="F239" s="65" t="s">
        <v>578</v>
      </c>
      <c r="G239" s="56">
        <v>0</v>
      </c>
      <c r="H239" s="182">
        <v>775099562.13999999</v>
      </c>
      <c r="I239" s="56"/>
      <c r="J239" s="56"/>
      <c r="K239" s="56"/>
      <c r="L239" s="56"/>
      <c r="M239" s="56">
        <f>G239+H239-I239+K239-L239</f>
        <v>775099562.13999999</v>
      </c>
      <c r="N239" s="144">
        <f>O239-'[1]SEPTIEMBRE '!O240</f>
        <v>0</v>
      </c>
      <c r="O239" s="183">
        <v>775099562.13999999</v>
      </c>
      <c r="P239" s="56">
        <f>M239-O239</f>
        <v>0</v>
      </c>
      <c r="Q239" s="69">
        <f>O239/M239</f>
        <v>1</v>
      </c>
      <c r="R239" s="76"/>
      <c r="S239" s="55"/>
      <c r="T239" s="56"/>
      <c r="U239" s="57"/>
      <c r="V239" s="57"/>
      <c r="W239" s="58"/>
    </row>
    <row r="240" spans="1:23" ht="15.75" thickBot="1" x14ac:dyDescent="0.3">
      <c r="A240" s="19" t="s">
        <v>3</v>
      </c>
      <c r="B240" s="129"/>
      <c r="C240" s="51" t="s">
        <v>596</v>
      </c>
      <c r="D240" s="52" t="s">
        <v>597</v>
      </c>
      <c r="E240" s="65" t="s">
        <v>598</v>
      </c>
      <c r="F240" s="65"/>
      <c r="G240" s="56">
        <v>0</v>
      </c>
      <c r="H240" s="57">
        <v>0</v>
      </c>
      <c r="I240" s="56">
        <v>0</v>
      </c>
      <c r="J240" s="56">
        <v>0</v>
      </c>
      <c r="K240" s="56">
        <v>0</v>
      </c>
      <c r="L240" s="56">
        <v>0</v>
      </c>
      <c r="M240" s="56">
        <f>G240+H240-I240+K240-L240</f>
        <v>0</v>
      </c>
      <c r="N240" s="184">
        <v>0</v>
      </c>
      <c r="O240" s="184">
        <v>0</v>
      </c>
      <c r="P240" s="56">
        <v>0</v>
      </c>
      <c r="Q240" s="69">
        <v>0</v>
      </c>
      <c r="R240" s="76"/>
      <c r="S240" s="55"/>
      <c r="T240" s="56"/>
      <c r="U240" s="57"/>
      <c r="V240" s="57"/>
      <c r="W240" s="58"/>
    </row>
    <row r="241" spans="1:23" ht="16.5" thickTop="1" thickBot="1" x14ac:dyDescent="0.3">
      <c r="A241" s="19" t="s">
        <v>3</v>
      </c>
      <c r="B241" s="129"/>
      <c r="C241" s="185"/>
      <c r="D241" s="186" t="s">
        <v>599</v>
      </c>
      <c r="E241" s="186"/>
      <c r="F241" s="186"/>
      <c r="G241" s="187">
        <f t="shared" ref="G241:P241" si="103">G144</f>
        <v>86582402073</v>
      </c>
      <c r="H241" s="187">
        <f t="shared" si="103"/>
        <v>258861270358.42993</v>
      </c>
      <c r="I241" s="188">
        <f t="shared" si="103"/>
        <v>0</v>
      </c>
      <c r="J241" s="188">
        <f t="shared" si="103"/>
        <v>0</v>
      </c>
      <c r="K241" s="188">
        <f t="shared" si="103"/>
        <v>0</v>
      </c>
      <c r="L241" s="188">
        <f t="shared" si="103"/>
        <v>0</v>
      </c>
      <c r="M241" s="187">
        <f t="shared" si="103"/>
        <v>345443672431.42993</v>
      </c>
      <c r="N241" s="187">
        <f t="shared" si="103"/>
        <v>4872350027.9899979</v>
      </c>
      <c r="O241" s="187">
        <f t="shared" si="103"/>
        <v>337898132214.48999</v>
      </c>
      <c r="P241" s="187">
        <f t="shared" si="103"/>
        <v>7545540216.9400005</v>
      </c>
      <c r="Q241" s="189">
        <f>O241/M241</f>
        <v>0.97815695924076385</v>
      </c>
      <c r="R241" s="187">
        <f t="shared" ref="R241:W241" si="104">SUM(R145:R240)</f>
        <v>0</v>
      </c>
      <c r="S241" s="188">
        <f t="shared" si="104"/>
        <v>0</v>
      </c>
      <c r="T241" s="188">
        <f t="shared" si="104"/>
        <v>0</v>
      </c>
      <c r="U241" s="188">
        <f t="shared" si="104"/>
        <v>0</v>
      </c>
      <c r="V241" s="188">
        <f t="shared" si="104"/>
        <v>0</v>
      </c>
      <c r="W241" s="188">
        <f t="shared" si="104"/>
        <v>0</v>
      </c>
    </row>
    <row r="242" spans="1:23" ht="16.5" thickTop="1" thickBot="1" x14ac:dyDescent="0.3">
      <c r="A242" s="19" t="s">
        <v>3</v>
      </c>
      <c r="B242" s="190"/>
      <c r="C242" s="191"/>
      <c r="D242" s="192" t="s">
        <v>600</v>
      </c>
      <c r="E242" s="192"/>
      <c r="F242" s="192"/>
      <c r="G242" s="193">
        <f t="shared" ref="G242:P242" si="105">G241+G142</f>
        <v>1482705754321</v>
      </c>
      <c r="H242" s="193">
        <f t="shared" si="105"/>
        <v>426386118488.45996</v>
      </c>
      <c r="I242" s="193">
        <f t="shared" si="105"/>
        <v>0</v>
      </c>
      <c r="J242" s="193">
        <f t="shared" si="105"/>
        <v>0</v>
      </c>
      <c r="K242" s="193">
        <f t="shared" si="105"/>
        <v>0</v>
      </c>
      <c r="L242" s="193">
        <f t="shared" si="105"/>
        <v>0</v>
      </c>
      <c r="M242" s="193">
        <f t="shared" si="105"/>
        <v>1909091872809.46</v>
      </c>
      <c r="N242" s="193">
        <f t="shared" si="105"/>
        <v>128844139958.07001</v>
      </c>
      <c r="O242" s="193">
        <f t="shared" si="105"/>
        <v>1735272531772.98</v>
      </c>
      <c r="P242" s="193">
        <f t="shared" si="105"/>
        <v>173819341036.47995</v>
      </c>
      <c r="Q242" s="189">
        <f>O242/M242</f>
        <v>0.90895181970436878</v>
      </c>
      <c r="R242" s="173">
        <f t="shared" ref="R242:W242" si="106">R241+R142</f>
        <v>0</v>
      </c>
      <c r="S242" s="173">
        <f t="shared" si="106"/>
        <v>511250186257.27002</v>
      </c>
      <c r="T242" s="173">
        <f t="shared" si="106"/>
        <v>2184001719.2563</v>
      </c>
      <c r="U242" s="173">
        <f t="shared" si="106"/>
        <v>5111667011.8126993</v>
      </c>
      <c r="V242" s="173">
        <f t="shared" si="106"/>
        <v>5111667011.8126993</v>
      </c>
      <c r="W242" s="173">
        <f t="shared" si="106"/>
        <v>498842850514.38843</v>
      </c>
    </row>
    <row r="243" spans="1:23" ht="14.25" x14ac:dyDescent="0.25">
      <c r="C243" s="194"/>
      <c r="D243" s="160"/>
      <c r="E243" s="160"/>
      <c r="F243" s="160"/>
      <c r="G243" s="108"/>
      <c r="H243" s="108"/>
      <c r="I243" s="108"/>
      <c r="J243" s="108"/>
      <c r="K243" s="108"/>
      <c r="L243" s="108"/>
      <c r="M243" s="195"/>
      <c r="N243" s="196"/>
      <c r="O243" s="108"/>
      <c r="P243" s="108"/>
      <c r="Q243" s="163"/>
      <c r="R243" s="163"/>
      <c r="S243" s="108"/>
      <c r="T243" s="108"/>
      <c r="U243" s="108"/>
      <c r="V243" s="108"/>
      <c r="W243" s="108"/>
    </row>
    <row r="244" spans="1:23" ht="14.25" x14ac:dyDescent="0.25">
      <c r="C244" s="194"/>
      <c r="D244" s="160"/>
      <c r="E244" s="160"/>
      <c r="F244" s="160"/>
      <c r="G244" s="108"/>
      <c r="H244" s="108"/>
      <c r="I244" s="108"/>
      <c r="J244" s="108"/>
      <c r="K244" s="108"/>
      <c r="L244" s="108"/>
      <c r="M244" s="99"/>
      <c r="N244" s="197"/>
      <c r="O244" s="108"/>
      <c r="P244" s="108"/>
      <c r="Q244" s="163"/>
      <c r="R244" s="163"/>
      <c r="S244" s="108"/>
      <c r="T244" s="108"/>
      <c r="U244" s="108"/>
      <c r="V244" s="108"/>
      <c r="W244" s="108">
        <f>W242/M256</f>
        <v>0.89395916014463972</v>
      </c>
    </row>
    <row r="245" spans="1:23" ht="14.25" x14ac:dyDescent="0.25">
      <c r="C245" s="194"/>
      <c r="D245" s="160"/>
      <c r="E245" s="160"/>
      <c r="F245" s="160"/>
      <c r="G245" s="108"/>
      <c r="H245" s="108"/>
      <c r="I245" s="108"/>
      <c r="J245" s="108"/>
      <c r="K245" s="108"/>
      <c r="L245" s="108"/>
      <c r="M245" s="108"/>
      <c r="N245" s="197"/>
      <c r="O245" s="198"/>
      <c r="P245" s="108"/>
      <c r="Q245" s="163"/>
      <c r="R245" s="163"/>
      <c r="S245" s="108"/>
      <c r="T245" s="108"/>
      <c r="U245" s="108"/>
      <c r="V245" s="108"/>
      <c r="W245" s="108"/>
    </row>
    <row r="246" spans="1:23" ht="14.25" x14ac:dyDescent="0.25">
      <c r="C246" s="194"/>
      <c r="D246" s="160"/>
      <c r="E246" s="160"/>
      <c r="F246" s="160"/>
      <c r="G246" s="108"/>
      <c r="H246" s="108"/>
      <c r="I246" s="108"/>
      <c r="J246" s="108"/>
      <c r="K246" s="108"/>
      <c r="L246" s="108"/>
      <c r="M246" s="108"/>
      <c r="N246" s="15">
        <f>O242-'[1]SEPTIEMBRE '!O243</f>
        <v>128844139958.07007</v>
      </c>
      <c r="P246" s="108"/>
      <c r="Q246" s="163"/>
      <c r="R246" s="197"/>
      <c r="S246" s="108"/>
      <c r="T246" s="108"/>
      <c r="U246" s="108"/>
      <c r="V246" s="108"/>
      <c r="W246" s="108">
        <f>W242-M256</f>
        <v>-59172406506.611572</v>
      </c>
    </row>
    <row r="247" spans="1:23" ht="14.25" x14ac:dyDescent="0.2">
      <c r="C247" s="194"/>
      <c r="D247" s="160"/>
      <c r="E247" s="160"/>
      <c r="F247" s="160"/>
      <c r="G247" s="108"/>
      <c r="H247" s="108"/>
      <c r="I247" s="108"/>
      <c r="J247" s="108"/>
      <c r="K247" s="108"/>
      <c r="L247" s="108"/>
      <c r="M247" s="199"/>
      <c r="N247" s="196"/>
      <c r="O247" s="108"/>
      <c r="P247" s="108"/>
      <c r="Q247" s="163"/>
      <c r="R247" s="163"/>
      <c r="S247" s="163"/>
      <c r="T247" s="196"/>
      <c r="U247" s="196"/>
      <c r="V247" s="196"/>
      <c r="W247" s="200"/>
    </row>
    <row r="248" spans="1:23" ht="13.5" thickBot="1" x14ac:dyDescent="0.25">
      <c r="D248" s="201"/>
      <c r="M248" s="199"/>
      <c r="S248" s="203"/>
      <c r="T248" s="202"/>
      <c r="U248" s="202"/>
      <c r="V248" s="202"/>
      <c r="W248" s="204"/>
    </row>
    <row r="249" spans="1:23" ht="15.75" x14ac:dyDescent="0.25">
      <c r="D249" s="205" t="s">
        <v>601</v>
      </c>
      <c r="E249" s="205"/>
      <c r="F249" s="205"/>
      <c r="N249" s="206"/>
      <c r="O249" s="207"/>
      <c r="P249" s="207"/>
      <c r="Q249" s="208"/>
      <c r="S249" s="209" t="s">
        <v>602</v>
      </c>
      <c r="T249" s="203">
        <v>70847174220.942001</v>
      </c>
      <c r="U249" s="204"/>
      <c r="V249" s="204"/>
    </row>
    <row r="250" spans="1:23" x14ac:dyDescent="0.25">
      <c r="D250" s="210" t="s">
        <v>603</v>
      </c>
      <c r="E250" s="210"/>
      <c r="F250" s="210"/>
      <c r="S250" s="209" t="s">
        <v>604</v>
      </c>
      <c r="T250" s="15">
        <v>70556133427.927582</v>
      </c>
    </row>
    <row r="251" spans="1:23" s="14" customFormat="1" x14ac:dyDescent="0.25">
      <c r="B251" s="1"/>
      <c r="C251" s="1"/>
      <c r="D251" s="210" t="s">
        <v>605</v>
      </c>
      <c r="E251" s="210"/>
      <c r="F251" s="210"/>
      <c r="H251" s="15"/>
      <c r="I251" s="15"/>
      <c r="J251" s="15"/>
      <c r="K251" s="15"/>
      <c r="L251" s="15"/>
      <c r="M251" s="15"/>
      <c r="N251" s="202"/>
      <c r="O251" s="15"/>
      <c r="P251" s="15"/>
      <c r="Q251" s="18"/>
      <c r="R251" s="18"/>
      <c r="S251" s="211" t="s">
        <v>606</v>
      </c>
      <c r="T251" s="15">
        <v>131339398972.9339</v>
      </c>
      <c r="U251" s="204"/>
      <c r="V251" s="204"/>
      <c r="W251" s="15"/>
    </row>
    <row r="252" spans="1:23" ht="14.25" x14ac:dyDescent="0.25">
      <c r="N252" s="206"/>
      <c r="O252" s="108"/>
      <c r="S252" s="14" t="s">
        <v>607</v>
      </c>
      <c r="T252" s="15">
        <v>34272703261.412109</v>
      </c>
    </row>
    <row r="253" spans="1:23" x14ac:dyDescent="0.25">
      <c r="S253" s="1" t="s">
        <v>608</v>
      </c>
      <c r="T253" s="15">
        <v>31343648485.458496</v>
      </c>
    </row>
    <row r="254" spans="1:23" x14ac:dyDescent="0.25">
      <c r="S254" s="1" t="s">
        <v>609</v>
      </c>
      <c r="T254" s="15">
        <v>30094710332.919647</v>
      </c>
    </row>
    <row r="255" spans="1:23" x14ac:dyDescent="0.25">
      <c r="M255" s="212"/>
      <c r="S255" s="1" t="s">
        <v>610</v>
      </c>
      <c r="T255" s="15">
        <v>30346967479.792603</v>
      </c>
    </row>
    <row r="256" spans="1:23" x14ac:dyDescent="0.25">
      <c r="L256" s="213"/>
      <c r="M256" s="214">
        <f>M16+M17+M19+M20+M22+M25+M26+M28+M29+M31+M32+M34+M35+M36+M37+M45+M76+M69+M80+M81+M88+M89+M90+M91+M97+M117+M140+M39+M86+M79</f>
        <v>558015257021</v>
      </c>
      <c r="S256" s="1" t="s">
        <v>611</v>
      </c>
      <c r="T256" s="215">
        <v>28726559837.665863</v>
      </c>
    </row>
    <row r="257" spans="1:26" x14ac:dyDescent="0.25">
      <c r="M257" s="16"/>
      <c r="S257" s="15" t="s">
        <v>612</v>
      </c>
      <c r="T257" s="15">
        <v>35467547135.097778</v>
      </c>
    </row>
    <row r="258" spans="1:26" x14ac:dyDescent="0.25">
      <c r="M258" s="16"/>
      <c r="S258" s="15" t="s">
        <v>613</v>
      </c>
      <c r="T258" s="15">
        <f>W242-T249-T250-T251-T252-T253-T254-T255-T256-T257</f>
        <v>35848007360.238403</v>
      </c>
      <c r="W258" s="216"/>
    </row>
    <row r="259" spans="1:26" x14ac:dyDescent="0.25">
      <c r="M259" s="16"/>
      <c r="S259" s="15" t="s">
        <v>614</v>
      </c>
    </row>
    <row r="260" spans="1:26" x14ac:dyDescent="0.25">
      <c r="M260" s="16"/>
      <c r="S260" s="15" t="s">
        <v>615</v>
      </c>
    </row>
    <row r="261" spans="1:26" x14ac:dyDescent="0.25">
      <c r="M261" s="16"/>
    </row>
    <row r="262" spans="1:26" x14ac:dyDescent="0.25">
      <c r="M262" s="212"/>
    </row>
    <row r="263" spans="1:26" x14ac:dyDescent="0.25">
      <c r="P263" s="15" t="s">
        <v>616</v>
      </c>
      <c r="Q263" s="204">
        <v>1.4999999999999999E-2</v>
      </c>
      <c r="R263" s="204"/>
      <c r="S263" s="15">
        <f>W242*Q263</f>
        <v>7482642757.715826</v>
      </c>
      <c r="T263" s="217">
        <v>6827452700</v>
      </c>
      <c r="U263" s="211">
        <f>S263-T263</f>
        <v>655190057.71582603</v>
      </c>
      <c r="V263" s="211"/>
    </row>
    <row r="264" spans="1:26" ht="15" x14ac:dyDescent="0.25">
      <c r="J264" s="218"/>
      <c r="K264" s="219"/>
      <c r="M264" s="212"/>
      <c r="Q264" s="15"/>
      <c r="R264" s="15"/>
      <c r="T264" s="1"/>
      <c r="U264" s="1"/>
      <c r="V264" s="1"/>
    </row>
    <row r="265" spans="1:26" ht="15" x14ac:dyDescent="0.25">
      <c r="J265" s="220"/>
      <c r="P265" s="15" t="s">
        <v>617</v>
      </c>
      <c r="Q265" s="204">
        <v>1.6E-2</v>
      </c>
      <c r="R265" s="204"/>
      <c r="S265" s="15">
        <f>W242*Q265</f>
        <v>7981485608.2302151</v>
      </c>
      <c r="T265" s="217">
        <v>6919851732</v>
      </c>
      <c r="U265" s="211">
        <f>S265-T265</f>
        <v>1061633876.2302151</v>
      </c>
      <c r="V265" s="211"/>
    </row>
    <row r="266" spans="1:26" ht="15" x14ac:dyDescent="0.25">
      <c r="J266" s="220"/>
    </row>
    <row r="270" spans="1:26" s="15" customFormat="1" x14ac:dyDescent="0.25">
      <c r="A270" s="1"/>
      <c r="B270" s="1"/>
      <c r="C270" s="1"/>
      <c r="D270" s="13"/>
      <c r="E270" s="13"/>
      <c r="F270" s="13"/>
      <c r="G270" s="14"/>
      <c r="N270" s="221"/>
      <c r="Q270" s="18"/>
      <c r="R270" s="18"/>
      <c r="X270" s="1"/>
      <c r="Y270" s="1"/>
      <c r="Z270" s="1"/>
    </row>
    <row r="272" spans="1:26" s="15" customFormat="1" x14ac:dyDescent="0.25">
      <c r="A272" s="1"/>
      <c r="B272" s="1"/>
      <c r="C272" s="1"/>
      <c r="D272" s="13"/>
      <c r="E272" s="13"/>
      <c r="F272" s="13"/>
      <c r="G272" s="14"/>
      <c r="N272" s="216"/>
      <c r="Q272" s="18"/>
      <c r="R272" s="18"/>
      <c r="X272" s="1"/>
      <c r="Y272" s="1"/>
      <c r="Z272" s="1"/>
    </row>
    <row r="273" spans="1:26" s="15" customFormat="1" x14ac:dyDescent="0.25">
      <c r="A273" s="1"/>
      <c r="B273" s="1"/>
      <c r="C273" s="1"/>
      <c r="D273" s="13"/>
      <c r="E273" s="13"/>
      <c r="F273" s="13"/>
      <c r="G273" s="14"/>
      <c r="N273" s="216"/>
      <c r="Q273" s="18"/>
      <c r="R273" s="18"/>
      <c r="X273" s="1"/>
      <c r="Y273" s="1"/>
      <c r="Z273" s="1"/>
    </row>
  </sheetData>
  <mergeCells count="18">
    <mergeCell ref="Q5:Q6"/>
    <mergeCell ref="S5:W5"/>
    <mergeCell ref="J5:J6"/>
    <mergeCell ref="K5:K6"/>
    <mergeCell ref="L5:L6"/>
    <mergeCell ref="M5:M6"/>
    <mergeCell ref="N5:O5"/>
    <mergeCell ref="P5:P6"/>
    <mergeCell ref="B1:Q1"/>
    <mergeCell ref="B2:Q2"/>
    <mergeCell ref="B3:Q3"/>
    <mergeCell ref="C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Ayala Martinez</dc:creator>
  <cp:lastModifiedBy>Ruben Ayala Martinez</cp:lastModifiedBy>
  <dcterms:created xsi:type="dcterms:W3CDTF">2024-11-26T17:42:53Z</dcterms:created>
  <dcterms:modified xsi:type="dcterms:W3CDTF">2024-11-26T17:43:26Z</dcterms:modified>
</cp:coreProperties>
</file>